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X:\14_助成Ｇ（助成担当）\01 小中高\02 経常費補助金（特別補助）\R7\01_照会\02_今年度起案\様式\今年度用\"/>
    </mc:Choice>
  </mc:AlternateContent>
  <xr:revisionPtr revIDLastSave="0" documentId="13_ncr:1_{76555615-3621-4ECB-AFB5-C8C4F4EF366D}" xr6:coauthVersionLast="47" xr6:coauthVersionMax="47" xr10:uidLastSave="{00000000-0000-0000-0000-000000000000}"/>
  <bookViews>
    <workbookView xWindow="-120" yWindow="-120" windowWidth="29040" windowHeight="16440" tabRatio="899" firstSheet="5" activeTab="5" xr2:uid="{00000000-000D-0000-FFFF-FFFF00000000}"/>
  </bookViews>
  <sheets>
    <sheet name="高等学校○" sheetId="24" state="hidden" r:id="rId1"/>
    <sheet name="sheet" sheetId="15" state="hidden" r:id="rId2"/>
    <sheet name="Sheet1" sheetId="27" state="hidden" r:id="rId3"/>
    <sheet name="●学校コード" sheetId="18" r:id="rId4"/>
    <sheet name="高等学校名簿(R7)" sheetId="32" state="hidden" r:id="rId5"/>
    <sheet name="提出表（表紙）" sheetId="1" r:id="rId6"/>
    <sheet name="調査票１（次世代を担う人材育成の促進）" sheetId="21" r:id="rId7"/>
    <sheet name="調査票２（外国人入学生の受入れのための環境整備）" sheetId="31" r:id="rId8"/>
    <sheet name="調査票３（ICT教育環境の整備推進）" sheetId="28" r:id="rId9"/>
    <sheet name="調査票４（教育相談体制の整備)" sheetId="4" r:id="rId10"/>
    <sheet name="調査票５（職業・ボランティア・文化・健康・食等の教育の推進）" sheetId="5" r:id="rId11"/>
    <sheet name="調査票６（安全確保の推進）" sheetId="6" r:id="rId12"/>
    <sheet name="調査票７（特別支援教育に係る活動の充実）" sheetId="7" r:id="rId13"/>
    <sheet name="調査票８（外部人材活用等の推進)" sheetId="8" r:id="rId14"/>
    <sheet name="調査票９（教員業務支援員の活用の推進)" sheetId="29" r:id="rId15"/>
    <sheet name="調査票10（財務状況の改善の支援)" sheetId="10" r:id="rId16"/>
    <sheet name="調査票11ア（体育活動の推進）" sheetId="26" r:id="rId17"/>
    <sheet name="調査票11イ（文化活動の推進）" sheetId="22" r:id="rId18"/>
    <sheet name="調査票12（不登校生徒の受入れ)" sheetId="13" r:id="rId19"/>
    <sheet name="調査票12（不登校生徒の受入れ・別紙)" sheetId="23" r:id="rId20"/>
    <sheet name="調査票13（不登校生徒の修学支援）" sheetId="14" r:id="rId21"/>
  </sheets>
  <definedNames>
    <definedName name="_xlnm._FilterDatabase" localSheetId="0" hidden="1">高等学校○!$A$3:$BV$5</definedName>
    <definedName name="_xlnm._FilterDatabase" localSheetId="4" hidden="1">'高等学校名簿(R7)'!$A$1:$Y$83</definedName>
    <definedName name="_xlnm._FilterDatabase" localSheetId="6" hidden="1">'調査票１（次世代を担う人材育成の促進）'!$C$13:$C$18</definedName>
    <definedName name="_xlnm._FilterDatabase" localSheetId="7" hidden="1">'調査票２（外国人入学生の受入れのための環境整備）'!$C$13:$C$18</definedName>
    <definedName name="_xlnm._FilterDatabase" localSheetId="9" hidden="1">'調査票４（教育相談体制の整備)'!$AC$7:$AE$17</definedName>
    <definedName name="ICTリテラシー研修等の実施">Sheet1!$G$7</definedName>
    <definedName name="_xlnm.Print_Area" localSheetId="6">'調査票１（次世代を担う人材育成の促進）'!$A$1:$AS$44</definedName>
    <definedName name="_xlnm.Print_Area" localSheetId="15">'調査票10（財務状況の改善の支援)'!$A$1:$H$37</definedName>
    <definedName name="_xlnm.Print_Area" localSheetId="16">'調査票11ア（体育活動の推進）'!$B$1:$M$26</definedName>
    <definedName name="_xlnm.Print_Area" localSheetId="17">'調査票11イ（文化活動の推進）'!$B$1:$K$22</definedName>
    <definedName name="_xlnm.Print_Area" localSheetId="18">'調査票12（不登校生徒の受入れ)'!$A$1:$N$29</definedName>
    <definedName name="_xlnm.Print_Area" localSheetId="19">'調査票12（不登校生徒の受入れ・別紙)'!$A$1:$H$47</definedName>
    <definedName name="_xlnm.Print_Area" localSheetId="20">'調査票13（不登校生徒の修学支援）'!$A$1:$V$27</definedName>
    <definedName name="_xlnm.Print_Area" localSheetId="7">'調査票２（外国人入学生の受入れのための環境整備）'!$A$1:$AS$44</definedName>
    <definedName name="_xlnm.Print_Area" localSheetId="8">'調査票３（ICT教育環境の整備推進）'!$A$1:$AR$37</definedName>
    <definedName name="_xlnm.Print_Area" localSheetId="9">'調査票４（教育相談体制の整備)'!$A$1:$AS$37</definedName>
    <definedName name="_xlnm.Print_Area" localSheetId="10">'調査票５（職業・ボランティア・文化・健康・食等の教育の推進）'!$A$1:$AO$13</definedName>
    <definedName name="_xlnm.Print_Area" localSheetId="11">'調査票６（安全確保の推進）'!$A$1:$AS$36</definedName>
    <definedName name="_xlnm.Print_Area" localSheetId="12">'調査票７（特別支援教育に係る活動の充実）'!$A$1:$AT$37</definedName>
    <definedName name="_xlnm.Print_Area" localSheetId="13">'調査票８（外部人材活用等の推進)'!$A$1:$AS$37</definedName>
    <definedName name="_xlnm.Print_Area" localSheetId="14">'調査票９（教員業務支援員の活用の推進)'!$A$1:$AS$37</definedName>
    <definedName name="_xlnm.Print_Area" localSheetId="5">'提出表（表紙）'!$A$1:$J$43</definedName>
    <definedName name="Z_061247EE_A782_4E3B_A26F_E392679A3232_.wvu.FilterData" localSheetId="0" hidden="1">高等学校○!$A$3:$BV$5</definedName>
    <definedName name="Z_0E5A4DAB_2CA1_4EBB_92A6_7A3C108C1117_.wvu.FilterData" localSheetId="4" hidden="1">'高等学校名簿(R7)'!$A$1:$Y$82</definedName>
    <definedName name="Z_1A1A5FDE_46E9_4C2D_8679_7C35F35D9B05_.wvu.FilterData" localSheetId="0" hidden="1">高等学校○!#REF!</definedName>
    <definedName name="Z_26086B88_9AC5_42A8_A4A6_F9DD49177D38_.wvu.FilterData" localSheetId="0" hidden="1">高等学校○!#REF!</definedName>
    <definedName name="Z_283E77B0_91D3_498C_9857_450555E5790B_.wvu.FilterData" localSheetId="0" hidden="1">高等学校○!$A$3:$BV$5</definedName>
    <definedName name="Z_2AD6E3F7_823D_4C5C_9799_A77DE51F7AD4_.wvu.FilterData" localSheetId="0" hidden="1">高等学校○!#REF!</definedName>
    <definedName name="Z_3536A03C_ECEF_4C03_A6C1_1FBA4000221A_.wvu.FilterData" localSheetId="0" hidden="1">高等学校○!$A$3:$BV$5</definedName>
    <definedName name="Z_35D5091A_0379_4C76_B3A1_D91A4DD08881_.wvu.FilterData" localSheetId="0" hidden="1">高等学校○!$A$1:$BV$5</definedName>
    <definedName name="Z_35FFF61E_E0E4_4F67_9962_2ED084185030_.wvu.FilterData" localSheetId="0" hidden="1">高等学校○!#REF!</definedName>
    <definedName name="Z_38F21E6D_2A07_4C91_98FD_7A1B2BB33C26_.wvu.FilterData" localSheetId="0" hidden="1">高等学校○!$A$1:$BV$5</definedName>
    <definedName name="Z_38F21E6D_2A07_4C91_98FD_7A1B2BB33C26_.wvu.PrintArea" localSheetId="0" hidden="1">高等学校○!$B$1:$BU$5</definedName>
    <definedName name="Z_38F21E6D_2A07_4C91_98FD_7A1B2BB33C26_.wvu.PrintTitles" localSheetId="0" hidden="1">高等学校○!$B:$C,高等学校○!$1:$3</definedName>
    <definedName name="Z_41BAA607_F8A9_4A3C_BBF1_8B48139161FF_.wvu.FilterData" localSheetId="0" hidden="1">高等学校○!$A$3:$BV$5</definedName>
    <definedName name="Z_496180A3_D096_48BB_B729_1D98DE5B0790_.wvu.FilterData" localSheetId="0" hidden="1">高等学校○!$A$3:$BV$5</definedName>
    <definedName name="Z_4F25ED88_9B03_4E16_A9C3_730D94E6FD6C_.wvu.FilterData" localSheetId="0" hidden="1">高等学校○!#REF!</definedName>
    <definedName name="Z_50E77691_2940_420D_92B1_79AA86A556F9_.wvu.FilterData" localSheetId="0" hidden="1">高等学校○!$A$3:$BV$5</definedName>
    <definedName name="Z_530CAD6E_FC63_4F72_BBF5_C99F027BE60E_.wvu.FilterData" localSheetId="0" hidden="1">高等学校○!$A$3:$BV$3</definedName>
    <definedName name="Z_5ABC93A2_7026_442D_B54C_B215B5F24C20_.wvu.FilterData" localSheetId="0" hidden="1">高等学校○!#REF!</definedName>
    <definedName name="Z_5F8B80AF_122E_47D8_A066_078E78FBC2FA_.wvu.FilterData" localSheetId="0" hidden="1">高等学校○!$A$3:$BV$5</definedName>
    <definedName name="Z_61F63CC4_C906_4213_A367_E96AA7EE06EC_.wvu.FilterData" localSheetId="0" hidden="1">高等学校○!$A$3:$BV$5</definedName>
    <definedName name="Z_667C747E_39DA_4B11_BC19_B848D927BFE2_.wvu.FilterData" localSheetId="0" hidden="1">高等学校○!#REF!</definedName>
    <definedName name="Z_670A4E8D_AD2F_400D_B1B0_746C19848800_.wvu.FilterData" localSheetId="0" hidden="1">高等学校○!#REF!</definedName>
    <definedName name="Z_67278C60_3FF4_4DB1_BE98_F26ED02A5BA7_.wvu.FilterData" localSheetId="0" hidden="1">高等学校○!$A$3:$BV$5</definedName>
    <definedName name="Z_67278C60_3FF4_4DB1_BE98_F26ED02A5BA7_.wvu.PrintArea" localSheetId="0" hidden="1">高等学校○!$B$1:$BU$5</definedName>
    <definedName name="Z_67278C60_3FF4_4DB1_BE98_F26ED02A5BA7_.wvu.PrintTitles" localSheetId="0" hidden="1">高等学校○!$B:$C,高等学校○!$1:$3</definedName>
    <definedName name="Z_68A34393_276F_4F24_811F_2ED2499C765D_.wvu.FilterData" localSheetId="0" hidden="1">高等学校○!$A$3:$BV$5</definedName>
    <definedName name="Z_68A34393_276F_4F24_811F_2ED2499C765D_.wvu.PrintArea" localSheetId="0" hidden="1">高等学校○!$B$1:$BU$5</definedName>
    <definedName name="Z_68A34393_276F_4F24_811F_2ED2499C765D_.wvu.PrintTitles" localSheetId="0" hidden="1">高等学校○!$B:$C,高等学校○!$1:$3</definedName>
    <definedName name="Z_68C621FE_4EED_4334_8AFE_1987A1210B47_.wvu.FilterData" localSheetId="0" hidden="1">高等学校○!$A$3:$BV$5</definedName>
    <definedName name="Z_6DDA72E3_08A8_49F7_98DB_9458E74977BA_.wvu.FilterData" localSheetId="0" hidden="1">高等学校○!$A$3:$BV$5</definedName>
    <definedName name="Z_74AF31DB_6D85_4188_859C_DDF4CFA7B843_.wvu.FilterData" localSheetId="4" hidden="1">'高等学校名簿(R7)'!$A$1:$BL$82</definedName>
    <definedName name="Z_751C490E_8E54_4512_9432_50FBE27B029A_.wvu.FilterData" localSheetId="0" hidden="1">高等学校○!$A$3:$BV$5</definedName>
    <definedName name="Z_7F7C853E_84B4_497D_97B1_2D56FF84E659_.wvu.FilterData" localSheetId="4" hidden="1">'高等学校名簿(R7)'!$A$1:$Y$83</definedName>
    <definedName name="Z_80109CA8_1C24_433D_84B3_7C0B998230D3_.wvu.FilterData" localSheetId="0" hidden="1">高等学校○!$A$1:$BV$5</definedName>
    <definedName name="Z_972646BF_E75F_4016_9C55_3D57E749E001_.wvu.FilterData" localSheetId="0" hidden="1">高等学校○!$A$3:$BV$5</definedName>
    <definedName name="Z_9E090DA4_A1C7_42F0_AAD2_C4DBA377F698_.wvu.FilterData" localSheetId="0" hidden="1">高等学校○!$A$1:$BV$5</definedName>
    <definedName name="Z_9EC47761_DDDC_48C6_AC0A_07AF31318220_.wvu.FilterData" localSheetId="0" hidden="1">高等学校○!$A$1:$BV$5</definedName>
    <definedName name="Z_A985BEEE_0595_48AF_BCEA_30FFF5623EEE_.wvu.FilterData" localSheetId="0" hidden="1">高等学校○!$A$1:$BV$5</definedName>
    <definedName name="Z_AC725944_00CE_4164_AC48_288ED5EE85FB_.wvu.FilterData" localSheetId="0" hidden="1">高等学校○!$A$3:$BV$5</definedName>
    <definedName name="Z_ACD853AB_EFCD_4BF2_954A_33768A404357_.wvu.FilterData" localSheetId="0" hidden="1">高等学校○!$A$3:$BV$5</definedName>
    <definedName name="Z_AE1D1DA5_0260_462F_A63D_51ACB39E7AE2_.wvu.FilterData" localSheetId="0" hidden="1">高等学校○!#REF!</definedName>
    <definedName name="Z_B24F893F_D76F_4EE2_A8A6_4586839791AF_.wvu.FilterData" localSheetId="0" hidden="1">高等学校○!$A$3:$BV$5</definedName>
    <definedName name="Z_C293A449_A22D_4531_8867_737F58809110_.wvu.FilterData" localSheetId="0" hidden="1">高等学校○!$A$3:$BV$5</definedName>
    <definedName name="Z_C4DDB909_648A_4361_811D_CBD761296825_.wvu.FilterData" localSheetId="0" hidden="1">高等学校○!$A$3:$BV$5</definedName>
    <definedName name="Z_C8A59263_F51E_4209_B244_FEC3D6F16483_.wvu.FilterData" localSheetId="0" hidden="1">高等学校○!$A$3:$BV$5</definedName>
    <definedName name="Z_CF506ADB_5FB8_41FF_BD48_B553BB0D5D1D_.wvu.FilterData" localSheetId="0" hidden="1">高等学校○!$A$3:$BV$5</definedName>
    <definedName name="Z_D0B03ED6_814C_40A2_A35D_ECEEEB441A04_.wvu.FilterData" localSheetId="0" hidden="1">高等学校○!$A$3:$BV$5</definedName>
    <definedName name="Z_D291982B_8500_4088_A7DA_31B12DF632A7_.wvu.FilterData" localSheetId="0" hidden="1">高等学校○!#REF!</definedName>
    <definedName name="Z_D94CA962_3531_4A01_BD83_B139BEEA9BF5_.wvu.FilterData" localSheetId="0" hidden="1">高等学校○!$A$3:$BV$5</definedName>
    <definedName name="Z_E2424158_3375_4DB9_9177_15823DAB74D6_.wvu.FilterData" localSheetId="0" hidden="1">高等学校○!$A$3:$BV$5</definedName>
    <definedName name="Z_E2F938B8_6E0F_47BC_9C6E_179401DE5DB7_.wvu.FilterData" localSheetId="0" hidden="1">高等学校○!#REF!</definedName>
    <definedName name="Z_EF9D0263_45DE_4223_BF51_FAB24791369D_.wvu.FilterData" localSheetId="0" hidden="1">高等学校○!$A$3:$BV$5</definedName>
    <definedName name="Z_FD4CEC80_756B_47CB_8824_979182E4DB6F_.wvu.FilterData" localSheetId="0" hidden="1">高等学校○!$A$3:$BV$5</definedName>
    <definedName name="その他">Sheet1!$E$2:$E$3</definedName>
    <definedName name="高総文祭で表彰されたもの">sheet!$B$48:$B$50</definedName>
    <definedName name="高野連加入高のうち全国大会へ出場">sheet!$C$43:$C$44</definedName>
    <definedName name="神奈川県高体連表彰">sheet!$B$43:$B$45</definedName>
    <definedName name="生徒の部活動加入率が高く_活動が積極的に行われていること。">sheet!$D$48:$D$50</definedName>
    <definedName name="専門的・実践的な知識を有する人材からの助言や研修の受講">Sheet1!$B$2</definedName>
    <definedName name="全国大会で表彰されたもの">sheet!$C$48:$C$50</definedName>
    <definedName name="長年にわたり活発な部活動を続けるなど_他の模範となる成果を上げていること。">sheet!$E$48:$E$50</definedName>
    <definedName name="特別な支援を必要とする児童・生徒のための教材等の活用">Sheet1!$D$2</definedName>
    <definedName name="特別な支援を必要とする児童・生徒の学習・生活・進学・就職等をサポート">Sheet1!$C$2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 i="31" l="1"/>
  <c r="AI2" i="31"/>
  <c r="Z2" i="31"/>
  <c r="Q2" i="31"/>
  <c r="H2" i="31"/>
  <c r="D10" i="22" l="1"/>
  <c r="D11" i="22"/>
  <c r="D12" i="22"/>
  <c r="D13" i="22"/>
  <c r="D14" i="22"/>
  <c r="D15" i="22"/>
  <c r="D16" i="22"/>
  <c r="D17" i="22"/>
  <c r="D18" i="22"/>
  <c r="D9" i="22"/>
  <c r="D8" i="22"/>
  <c r="D10" i="26"/>
  <c r="D11" i="26"/>
  <c r="D12" i="26"/>
  <c r="D13" i="26"/>
  <c r="D14" i="26"/>
  <c r="D15" i="26"/>
  <c r="D16" i="26"/>
  <c r="D17" i="26"/>
  <c r="D18" i="26"/>
  <c r="D9" i="26"/>
  <c r="D8" i="26"/>
  <c r="I17" i="1" l="1"/>
  <c r="I13" i="1"/>
  <c r="I11" i="1"/>
  <c r="I3" i="1"/>
  <c r="AR3" i="29" l="1"/>
  <c r="AR3" i="31"/>
  <c r="H3" i="31"/>
  <c r="AI3" i="31"/>
  <c r="Z3" i="31"/>
  <c r="Q3" i="31"/>
  <c r="AR3" i="21"/>
  <c r="Z3" i="4"/>
  <c r="H3" i="6"/>
  <c r="AI3" i="7"/>
  <c r="Z3" i="8"/>
  <c r="H3" i="28"/>
  <c r="AI3" i="4"/>
  <c r="Q3" i="6"/>
  <c r="AR3" i="7"/>
  <c r="H3" i="21"/>
  <c r="AI3" i="28"/>
  <c r="O3" i="5"/>
  <c r="Z3" i="6"/>
  <c r="Q3" i="21"/>
  <c r="AR3" i="28"/>
  <c r="W3" i="5"/>
  <c r="H3" i="7"/>
  <c r="AI3" i="8"/>
  <c r="Z3" i="21"/>
  <c r="H3" i="4"/>
  <c r="AE3" i="5"/>
  <c r="Q3" i="7"/>
  <c r="AR3" i="8"/>
  <c r="AI3" i="21"/>
  <c r="Q3" i="4"/>
  <c r="AM3" i="5"/>
  <c r="Z3" i="7"/>
  <c r="H3" i="29"/>
  <c r="Q3" i="29"/>
  <c r="Z3" i="29"/>
  <c r="Q3" i="28"/>
  <c r="AR3" i="4"/>
  <c r="AI3" i="6"/>
  <c r="H3" i="8"/>
  <c r="AI3" i="29"/>
  <c r="Z3" i="28"/>
  <c r="G3" i="5"/>
  <c r="AR3" i="6"/>
  <c r="Q3" i="8"/>
  <c r="AN39" i="31"/>
  <c r="AX39" i="31" s="1"/>
  <c r="AE39" i="31"/>
  <c r="AW39" i="31" s="1"/>
  <c r="V39" i="31"/>
  <c r="AV39" i="31" s="1"/>
  <c r="M39" i="31"/>
  <c r="AU39" i="31" s="1"/>
  <c r="D39" i="31"/>
  <c r="AT39" i="31" s="1"/>
  <c r="AX17" i="31"/>
  <c r="AW17" i="31"/>
  <c r="AV17" i="31"/>
  <c r="AU17" i="31"/>
  <c r="AT17" i="31"/>
  <c r="AX16" i="31"/>
  <c r="AW16" i="31"/>
  <c r="AV16" i="31"/>
  <c r="AU16" i="31"/>
  <c r="AT16" i="31"/>
  <c r="AX15" i="31"/>
  <c r="AW15" i="31"/>
  <c r="AV15" i="31"/>
  <c r="AU15" i="31"/>
  <c r="AT15" i="31"/>
  <c r="AX14" i="31"/>
  <c r="AW14" i="31"/>
  <c r="AV14" i="31"/>
  <c r="AU14" i="31"/>
  <c r="AT14" i="31"/>
  <c r="AX13" i="31"/>
  <c r="AW13" i="31"/>
  <c r="AV13" i="31"/>
  <c r="AU13" i="31"/>
  <c r="AT13" i="31"/>
  <c r="AX12" i="31"/>
  <c r="AW12" i="31"/>
  <c r="AV12" i="31"/>
  <c r="AU12" i="31"/>
  <c r="AT12" i="31"/>
  <c r="AX11" i="31"/>
  <c r="AW11" i="31"/>
  <c r="AV11" i="31"/>
  <c r="AU11" i="31"/>
  <c r="AT11" i="31"/>
  <c r="AX10" i="31"/>
  <c r="AW10" i="31"/>
  <c r="AV10" i="31"/>
  <c r="AU10" i="31"/>
  <c r="AT10" i="31"/>
  <c r="AX8" i="31"/>
  <c r="AX9" i="31" s="1"/>
  <c r="AW8" i="31"/>
  <c r="AW9" i="31" s="1"/>
  <c r="AV8" i="31"/>
  <c r="AU8" i="31"/>
  <c r="AT8" i="31"/>
  <c r="AY11" i="31" l="1"/>
  <c r="AZ11" i="31" s="1"/>
  <c r="AY39" i="31"/>
  <c r="AZ39" i="31" s="1"/>
  <c r="AT9" i="31"/>
  <c r="AU9" i="31"/>
  <c r="AV9" i="31"/>
  <c r="I2" i="13"/>
  <c r="I3" i="13"/>
  <c r="AV42" i="31" l="1"/>
  <c r="V42" i="31" s="1"/>
  <c r="AU42" i="31"/>
  <c r="M42" i="31" s="1"/>
  <c r="AT42" i="31"/>
  <c r="D42" i="31" s="1"/>
  <c r="AU43" i="31"/>
  <c r="M43" i="31" s="1"/>
  <c r="AT43" i="31"/>
  <c r="D43" i="31" s="1"/>
  <c r="AX43" i="31"/>
  <c r="AN43" i="31" s="1"/>
  <c r="AV43" i="31"/>
  <c r="V43" i="31" s="1"/>
  <c r="AV44" i="31" s="1"/>
  <c r="AV5" i="31" s="1"/>
  <c r="AW43" i="31"/>
  <c r="AE43" i="31" s="1"/>
  <c r="AW42" i="31"/>
  <c r="AE42" i="31" s="1"/>
  <c r="AX42" i="31"/>
  <c r="AN42" i="31" s="1"/>
  <c r="AN35" i="29"/>
  <c r="AX35" i="29" s="1"/>
  <c r="AE35" i="29"/>
  <c r="AW35" i="29" s="1"/>
  <c r="V35" i="29"/>
  <c r="AV35" i="29" s="1"/>
  <c r="M35" i="29"/>
  <c r="AU35" i="29" s="1"/>
  <c r="D35" i="29"/>
  <c r="AT35" i="29" s="1"/>
  <c r="AX17" i="29"/>
  <c r="AW17" i="29"/>
  <c r="AV17" i="29"/>
  <c r="AU17" i="29"/>
  <c r="AT17" i="29"/>
  <c r="AX16" i="29"/>
  <c r="AW16" i="29"/>
  <c r="AV16" i="29"/>
  <c r="AU16" i="29"/>
  <c r="AT16" i="29"/>
  <c r="AX15" i="29"/>
  <c r="AW15" i="29"/>
  <c r="AV15" i="29"/>
  <c r="AU15" i="29"/>
  <c r="AT15" i="29"/>
  <c r="AX14" i="29"/>
  <c r="AW14" i="29"/>
  <c r="AV14" i="29"/>
  <c r="AU14" i="29"/>
  <c r="AT14" i="29"/>
  <c r="AX13" i="29"/>
  <c r="AW13" i="29"/>
  <c r="AV13" i="29"/>
  <c r="AU13" i="29"/>
  <c r="AT13" i="29"/>
  <c r="AX12" i="29"/>
  <c r="AW12" i="29"/>
  <c r="AV12" i="29"/>
  <c r="AU12" i="29"/>
  <c r="AT12" i="29"/>
  <c r="AX11" i="29"/>
  <c r="AW11" i="29"/>
  <c r="AV11" i="29"/>
  <c r="AY11" i="29" s="1"/>
  <c r="AZ11" i="29" s="1"/>
  <c r="AU11" i="29"/>
  <c r="AT11" i="29"/>
  <c r="AX10" i="29"/>
  <c r="AW10" i="29"/>
  <c r="AV10" i="29"/>
  <c r="AU10" i="29"/>
  <c r="AT10" i="29"/>
  <c r="AX9" i="29"/>
  <c r="AW9" i="29"/>
  <c r="AX8" i="29"/>
  <c r="AW8" i="29"/>
  <c r="AV8" i="29"/>
  <c r="AU8" i="29"/>
  <c r="AT8" i="29"/>
  <c r="AR2" i="29"/>
  <c r="AI2" i="29"/>
  <c r="Z2" i="29"/>
  <c r="Q2" i="29"/>
  <c r="H2" i="29"/>
  <c r="AT44" i="31" l="1"/>
  <c r="AT5" i="31" s="1"/>
  <c r="AU44" i="31"/>
  <c r="AU5" i="31" s="1"/>
  <c r="AY35" i="29"/>
  <c r="AZ35" i="29" s="1"/>
  <c r="AU39" i="29" s="1"/>
  <c r="M39" i="29" s="1"/>
  <c r="AX44" i="31"/>
  <c r="AX5" i="31" s="1"/>
  <c r="AW44" i="31"/>
  <c r="AW5" i="31" s="1"/>
  <c r="AW38" i="29"/>
  <c r="AE38" i="29" s="1"/>
  <c r="AX38" i="29"/>
  <c r="AN38" i="29" s="1"/>
  <c r="AT9" i="29"/>
  <c r="AT38" i="29" s="1"/>
  <c r="D38" i="29" s="1"/>
  <c r="AU9" i="29"/>
  <c r="AU38" i="29" s="1"/>
  <c r="M38" i="29" s="1"/>
  <c r="AV9" i="29"/>
  <c r="AV38" i="29" s="1"/>
  <c r="V38" i="29" s="1"/>
  <c r="AW39" i="29" l="1"/>
  <c r="AE39" i="29" s="1"/>
  <c r="AW40" i="29" s="1"/>
  <c r="AW5" i="29" s="1"/>
  <c r="AV39" i="29"/>
  <c r="V39" i="29" s="1"/>
  <c r="AV40" i="29" s="1"/>
  <c r="AV5" i="29" s="1"/>
  <c r="AX39" i="29"/>
  <c r="AN39" i="29" s="1"/>
  <c r="AX40" i="29" s="1"/>
  <c r="AX5" i="29" s="1"/>
  <c r="AT39" i="29"/>
  <c r="D39" i="29" s="1"/>
  <c r="AT40" i="29" s="1"/>
  <c r="AT5" i="29" s="1"/>
  <c r="AU40" i="29"/>
  <c r="AU5" i="29" s="1"/>
  <c r="P2" i="14"/>
  <c r="D20" i="13" l="1"/>
  <c r="D15" i="10" l="1"/>
  <c r="D10" i="10"/>
  <c r="D11" i="10" s="1"/>
  <c r="D36" i="28" l="1"/>
  <c r="AT46" i="28"/>
  <c r="AU46" i="28"/>
  <c r="AV46" i="28"/>
  <c r="AW46" i="28"/>
  <c r="AX46" i="28"/>
  <c r="AY49" i="28" l="1"/>
  <c r="AY46" i="28"/>
  <c r="AZ46" i="28" s="1"/>
  <c r="AY47" i="28"/>
  <c r="AY48" i="28"/>
  <c r="AZ14" i="7"/>
  <c r="AZ11" i="6" l="1"/>
  <c r="AZ47" i="28" l="1"/>
  <c r="AZ48" i="28"/>
  <c r="AZ49" i="28"/>
  <c r="AT13" i="28"/>
  <c r="AX11" i="28"/>
  <c r="AW11" i="28"/>
  <c r="AV11" i="28"/>
  <c r="AU11" i="28"/>
  <c r="AT11" i="28"/>
  <c r="AZ50" i="28" l="1"/>
  <c r="AY50" i="28" s="1"/>
  <c r="AY51" i="28" s="1"/>
  <c r="AT17" i="28"/>
  <c r="AT16" i="28"/>
  <c r="AT15" i="28"/>
  <c r="AT14" i="28"/>
  <c r="BA48" i="6"/>
  <c r="AZ13" i="7"/>
  <c r="AT10" i="28"/>
  <c r="AU10" i="7"/>
  <c r="AU8" i="7"/>
  <c r="AU9" i="7" s="1"/>
  <c r="AU11" i="7"/>
  <c r="AU13" i="7"/>
  <c r="AY17" i="7" l="1"/>
  <c r="AY16" i="7"/>
  <c r="AY15" i="7"/>
  <c r="AY14" i="7"/>
  <c r="AU17" i="7"/>
  <c r="AX13" i="28" l="1"/>
  <c r="AW13" i="28"/>
  <c r="AV13" i="28"/>
  <c r="AU13" i="28"/>
  <c r="AX8" i="28"/>
  <c r="AW8" i="28"/>
  <c r="AV8" i="28"/>
  <c r="AU8" i="28"/>
  <c r="AT8" i="28"/>
  <c r="AT45" i="28" l="1"/>
  <c r="AT44" i="28"/>
  <c r="AT9" i="28"/>
  <c r="R10" i="14" l="1"/>
  <c r="R11" i="14"/>
  <c r="R12" i="14"/>
  <c r="R13" i="14"/>
  <c r="R14" i="14"/>
  <c r="R15" i="14"/>
  <c r="R16" i="14"/>
  <c r="R17" i="14"/>
  <c r="R18" i="14"/>
  <c r="R9" i="14"/>
  <c r="K27" i="13"/>
  <c r="K21" i="22"/>
  <c r="K21" i="26"/>
  <c r="R22" i="14" l="1"/>
  <c r="BP4" i="24" s="1"/>
  <c r="R20" i="14"/>
  <c r="R5" i="14" s="1"/>
  <c r="BO4" i="24" s="1"/>
  <c r="D25" i="22"/>
  <c r="D26" i="26"/>
  <c r="D27" i="26"/>
  <c r="D28" i="26"/>
  <c r="D29" i="26" l="1"/>
  <c r="E29" i="26" s="1"/>
  <c r="AZ12" i="7"/>
  <c r="D5" i="24"/>
  <c r="D39" i="21"/>
  <c r="AT39" i="21" s="1"/>
  <c r="AX13" i="21"/>
  <c r="AX12" i="21"/>
  <c r="AX11" i="21"/>
  <c r="AX10" i="21"/>
  <c r="AU17" i="21"/>
  <c r="AX9" i="28" l="1"/>
  <c r="AW9" i="28"/>
  <c r="AV9" i="28"/>
  <c r="AU9" i="28"/>
  <c r="AE36" i="28"/>
  <c r="AW36" i="28" s="1"/>
  <c r="AW17" i="28"/>
  <c r="AW16" i="28"/>
  <c r="AW15" i="28"/>
  <c r="AW14" i="28"/>
  <c r="AX10" i="28"/>
  <c r="AX45" i="28" s="1"/>
  <c r="AW10" i="28"/>
  <c r="AV10" i="28"/>
  <c r="AV45" i="28" s="1"/>
  <c r="AU10" i="28"/>
  <c r="AU45" i="28" s="1"/>
  <c r="AW44" i="28" l="1"/>
  <c r="AW45" i="28"/>
  <c r="D25" i="26" l="1"/>
  <c r="V36" i="28" l="1"/>
  <c r="AV36" i="28" s="1"/>
  <c r="AN36" i="28"/>
  <c r="AX36" i="28" s="1"/>
  <c r="M36" i="28"/>
  <c r="AU36" i="28" s="1"/>
  <c r="AT36" i="28"/>
  <c r="AX17" i="28"/>
  <c r="AX44" i="28" s="1"/>
  <c r="AV17" i="28"/>
  <c r="AV44" i="28" s="1"/>
  <c r="AU17" i="28"/>
  <c r="AU44" i="28" s="1"/>
  <c r="AX16" i="28"/>
  <c r="AV16" i="28"/>
  <c r="AU16" i="28"/>
  <c r="AX15" i="28"/>
  <c r="AV15" i="28"/>
  <c r="AU15" i="28"/>
  <c r="AX14" i="28"/>
  <c r="AV14" i="28"/>
  <c r="AU14" i="28"/>
  <c r="AR2" i="28"/>
  <c r="AI2" i="28"/>
  <c r="Z2" i="28"/>
  <c r="Q2" i="28"/>
  <c r="H2" i="28"/>
  <c r="AY36" i="28" l="1"/>
  <c r="AZ36" i="28" s="1"/>
  <c r="I7" i="1"/>
  <c r="AT8" i="8"/>
  <c r="AU8" i="8"/>
  <c r="AZ37" i="28" l="1"/>
  <c r="AZ38" i="28" s="1"/>
  <c r="AV8" i="8"/>
  <c r="AT40" i="28" l="1"/>
  <c r="D40" i="28" s="1"/>
  <c r="AZ39" i="28"/>
  <c r="AX43" i="28" s="1"/>
  <c r="AT8" i="6"/>
  <c r="AU8" i="6"/>
  <c r="AU9" i="6" s="1"/>
  <c r="AV8" i="6"/>
  <c r="AW8" i="6"/>
  <c r="AX8" i="6"/>
  <c r="AX9" i="6" s="1"/>
  <c r="AW9" i="6"/>
  <c r="AT10" i="6"/>
  <c r="AU10" i="6"/>
  <c r="AV10" i="6"/>
  <c r="AW10" i="6"/>
  <c r="AX10" i="6"/>
  <c r="AT11" i="6"/>
  <c r="AU11" i="6"/>
  <c r="AV11" i="6"/>
  <c r="AW11" i="6"/>
  <c r="AX11" i="6"/>
  <c r="AT13" i="6"/>
  <c r="AU13" i="6"/>
  <c r="AV13" i="6"/>
  <c r="AW13" i="6"/>
  <c r="AX13" i="6"/>
  <c r="AT14" i="6"/>
  <c r="AU14" i="6"/>
  <c r="AV14" i="6"/>
  <c r="AW14" i="6"/>
  <c r="AX14" i="6"/>
  <c r="AT15" i="6"/>
  <c r="AU15" i="6"/>
  <c r="AV15" i="6"/>
  <c r="AW15" i="6"/>
  <c r="AX15" i="6"/>
  <c r="AT16" i="6"/>
  <c r="AU16" i="6"/>
  <c r="AV16" i="6"/>
  <c r="AW16" i="6"/>
  <c r="AX16" i="6"/>
  <c r="AY11" i="6" l="1"/>
  <c r="BA11" i="6" s="1"/>
  <c r="AU43" i="28"/>
  <c r="AW43" i="28"/>
  <c r="AT43" i="28"/>
  <c r="AT39" i="28" s="1"/>
  <c r="AV43" i="28"/>
  <c r="AX40" i="28"/>
  <c r="AN40" i="28" s="1"/>
  <c r="AW40" i="28"/>
  <c r="AE40" i="28" s="1"/>
  <c r="AV40" i="28"/>
  <c r="V40" i="28" s="1"/>
  <c r="AU40" i="28"/>
  <c r="M40" i="28" s="1"/>
  <c r="K4" i="24"/>
  <c r="AT9" i="6"/>
  <c r="AU12" i="6"/>
  <c r="AV12" i="6"/>
  <c r="AV9" i="6"/>
  <c r="AX39" i="28" l="1"/>
  <c r="AU39" i="28"/>
  <c r="D39" i="28"/>
  <c r="AT41" i="28" s="1"/>
  <c r="AX12" i="6"/>
  <c r="AT12" i="6"/>
  <c r="AW12" i="6"/>
  <c r="AX16" i="4"/>
  <c r="AW16" i="4"/>
  <c r="AV16" i="4"/>
  <c r="AU16" i="4"/>
  <c r="AX17" i="4"/>
  <c r="AW17" i="4"/>
  <c r="AV17" i="4"/>
  <c r="AU17" i="4"/>
  <c r="AT17" i="4"/>
  <c r="M39" i="28" l="1"/>
  <c r="AV39" i="28"/>
  <c r="V39" i="28" s="1"/>
  <c r="AW39" i="28"/>
  <c r="AE39" i="28" s="1"/>
  <c r="AT5" i="28"/>
  <c r="I4" i="24" s="1"/>
  <c r="AN39" i="28"/>
  <c r="AX41" i="28" s="1"/>
  <c r="AW10" i="8"/>
  <c r="AW9" i="8"/>
  <c r="AW8" i="8"/>
  <c r="AW41" i="28" l="1"/>
  <c r="AW5" i="28" s="1"/>
  <c r="AV41" i="28"/>
  <c r="AV5" i="28" s="1"/>
  <c r="AU41" i="28"/>
  <c r="AU5" i="28" s="1"/>
  <c r="AX5" i="28"/>
  <c r="AT16" i="4"/>
  <c r="AX15" i="4"/>
  <c r="AW15" i="4"/>
  <c r="AV15" i="4"/>
  <c r="AU15" i="4"/>
  <c r="AT15" i="4"/>
  <c r="AX14" i="4"/>
  <c r="AW14" i="4"/>
  <c r="AV14" i="4"/>
  <c r="AU14" i="4"/>
  <c r="AT14" i="4"/>
  <c r="AX13" i="4"/>
  <c r="AW13" i="4"/>
  <c r="AV13" i="4"/>
  <c r="AU13" i="4"/>
  <c r="AT13" i="4"/>
  <c r="AX12" i="4"/>
  <c r="AW12" i="4"/>
  <c r="AV12" i="4"/>
  <c r="AU12" i="4"/>
  <c r="AT12" i="4"/>
  <c r="AX11" i="4"/>
  <c r="AW11" i="4"/>
  <c r="AV11" i="4"/>
  <c r="AU11" i="4"/>
  <c r="AT11" i="4"/>
  <c r="AX10" i="4"/>
  <c r="AW10" i="4"/>
  <c r="AV10" i="4"/>
  <c r="AU10" i="4"/>
  <c r="AT10" i="4"/>
  <c r="AX8" i="4"/>
  <c r="AX9" i="4" s="1"/>
  <c r="AW8" i="4"/>
  <c r="AW9" i="4" s="1"/>
  <c r="AV8" i="4"/>
  <c r="AV9" i="4" s="1"/>
  <c r="AU8" i="4"/>
  <c r="AU9" i="4" s="1"/>
  <c r="AT8" i="4"/>
  <c r="AT9" i="4" l="1"/>
  <c r="AY11" i="4"/>
  <c r="AY12" i="4"/>
  <c r="AX17" i="21"/>
  <c r="AW17" i="21"/>
  <c r="AV17" i="21"/>
  <c r="AX16" i="21"/>
  <c r="AW16" i="21"/>
  <c r="AV16" i="21"/>
  <c r="AU16" i="21"/>
  <c r="AX15" i="21"/>
  <c r="AW15" i="21"/>
  <c r="AV15" i="21"/>
  <c r="AU15" i="21"/>
  <c r="AX14" i="21"/>
  <c r="AW14" i="21"/>
  <c r="AV14" i="21"/>
  <c r="AU14" i="21"/>
  <c r="AW13" i="21"/>
  <c r="AV13" i="21"/>
  <c r="AU13" i="21"/>
  <c r="AW12" i="21"/>
  <c r="AV12" i="21"/>
  <c r="AU12" i="21"/>
  <c r="AZ12" i="4" l="1"/>
  <c r="AX17" i="8"/>
  <c r="AX16" i="8"/>
  <c r="AX15" i="8"/>
  <c r="AX14" i="8"/>
  <c r="AX13" i="8"/>
  <c r="AX12" i="8"/>
  <c r="AX11" i="8"/>
  <c r="AX10" i="8"/>
  <c r="AX8" i="8"/>
  <c r="AX9" i="8" s="1"/>
  <c r="AW17" i="8"/>
  <c r="AW16" i="8"/>
  <c r="AW15" i="8"/>
  <c r="AW14" i="8"/>
  <c r="AW13" i="8"/>
  <c r="AW12" i="8"/>
  <c r="AW11" i="8"/>
  <c r="AV17" i="8"/>
  <c r="AV16" i="8"/>
  <c r="AV15" i="8"/>
  <c r="AV14" i="8"/>
  <c r="AV13" i="8"/>
  <c r="AV12" i="8"/>
  <c r="AV11" i="8"/>
  <c r="AV10" i="8"/>
  <c r="AV9" i="8"/>
  <c r="AU17" i="8"/>
  <c r="AU16" i="8"/>
  <c r="AU15" i="8"/>
  <c r="AU14" i="8"/>
  <c r="AU13" i="8"/>
  <c r="AU12" i="8"/>
  <c r="AU11" i="8"/>
  <c r="AU10" i="8"/>
  <c r="AU9" i="8"/>
  <c r="AT16" i="8"/>
  <c r="AT15" i="8"/>
  <c r="AT14" i="8"/>
  <c r="AT13" i="8"/>
  <c r="AT12" i="8"/>
  <c r="AT11" i="8"/>
  <c r="AT9" i="8"/>
  <c r="AY11" i="8" l="1"/>
  <c r="AZ5" i="24"/>
  <c r="AR2" i="8" l="1"/>
  <c r="AI2" i="8"/>
  <c r="Z2" i="8"/>
  <c r="Q2" i="8"/>
  <c r="H2" i="8"/>
  <c r="AY11" i="7"/>
  <c r="AY10" i="7"/>
  <c r="AY13" i="7"/>
  <c r="AY8" i="7"/>
  <c r="AY9" i="7" s="1"/>
  <c r="AX11" i="7"/>
  <c r="AX10" i="7"/>
  <c r="AX17" i="7"/>
  <c r="AX16" i="7"/>
  <c r="AX15" i="7"/>
  <c r="AX14" i="7"/>
  <c r="AX13" i="7"/>
  <c r="AX8" i="7"/>
  <c r="AX9" i="7" s="1"/>
  <c r="AW17" i="7"/>
  <c r="AW16" i="7"/>
  <c r="AW15" i="7"/>
  <c r="AW14" i="7"/>
  <c r="AW13" i="7"/>
  <c r="AV11" i="7"/>
  <c r="AW10" i="7"/>
  <c r="AW11" i="7"/>
  <c r="AV10" i="7"/>
  <c r="AW8" i="7"/>
  <c r="AW9" i="7" s="1"/>
  <c r="AV13" i="7"/>
  <c r="AV17" i="7"/>
  <c r="AV16" i="7"/>
  <c r="AV15" i="7"/>
  <c r="AV14" i="7"/>
  <c r="AV8" i="7"/>
  <c r="AV9" i="7" s="1"/>
  <c r="AU16" i="7" l="1"/>
  <c r="AU15" i="7"/>
  <c r="AU14" i="7"/>
  <c r="AM2" i="5"/>
  <c r="AE2" i="5"/>
  <c r="W2" i="5"/>
  <c r="O2" i="5"/>
  <c r="G2" i="5"/>
  <c r="AR2" i="7"/>
  <c r="AI2" i="7"/>
  <c r="Z2" i="7"/>
  <c r="Q2" i="7"/>
  <c r="H2" i="7"/>
  <c r="AR2" i="6" l="1"/>
  <c r="Q2" i="6"/>
  <c r="Z2" i="6"/>
  <c r="AI2" i="6"/>
  <c r="H2" i="6"/>
  <c r="AS8" i="5"/>
  <c r="AR8" i="5"/>
  <c r="AR9" i="5" s="1"/>
  <c r="AQ8" i="5"/>
  <c r="AP8" i="5"/>
  <c r="AO8" i="5"/>
  <c r="Z2" i="4"/>
  <c r="AR2" i="4"/>
  <c r="AI2" i="4"/>
  <c r="Q2" i="4"/>
  <c r="H2" i="4"/>
  <c r="AR2" i="21"/>
  <c r="Z2" i="21"/>
  <c r="AI2" i="21"/>
  <c r="Q2" i="21"/>
  <c r="H2" i="21"/>
  <c r="AS12" i="5" l="1"/>
  <c r="AS11" i="5"/>
  <c r="AS10" i="5"/>
  <c r="AS9" i="5"/>
  <c r="AQ9" i="5"/>
  <c r="AP9" i="5"/>
  <c r="AT8" i="21"/>
  <c r="AO9" i="5" l="1"/>
  <c r="BD12" i="6" l="1"/>
  <c r="BE12" i="6"/>
  <c r="BC12" i="6"/>
  <c r="AR12" i="5"/>
  <c r="AR11" i="5"/>
  <c r="AR10" i="5"/>
  <c r="AQ12" i="5"/>
  <c r="AQ11" i="5"/>
  <c r="AQ10" i="5"/>
  <c r="AP11" i="5"/>
  <c r="AP12" i="5"/>
  <c r="AP10" i="5"/>
  <c r="AO11" i="5" l="1"/>
  <c r="AO10" i="5"/>
  <c r="AO12" i="5"/>
  <c r="AT12" i="5" s="1"/>
  <c r="AX8" i="21"/>
  <c r="AX9" i="21" s="1"/>
  <c r="AW11" i="21"/>
  <c r="AW10" i="21"/>
  <c r="AW8" i="21"/>
  <c r="AW9" i="21" s="1"/>
  <c r="AV8" i="21"/>
  <c r="AV9" i="21" s="1"/>
  <c r="AV10" i="21"/>
  <c r="AV11" i="21"/>
  <c r="AU10" i="21"/>
  <c r="AU8" i="21"/>
  <c r="AU9" i="21" s="1"/>
  <c r="AU12" i="5" l="1"/>
  <c r="AO15" i="5" s="1"/>
  <c r="D15" i="5" s="1"/>
  <c r="AO16" i="5" s="1"/>
  <c r="AT14" i="21"/>
  <c r="AT12" i="21"/>
  <c r="AU11" i="21"/>
  <c r="AQ15" i="5" l="1"/>
  <c r="T15" i="5" s="1"/>
  <c r="AQ16" i="5" s="1"/>
  <c r="AQ7" i="5" s="1"/>
  <c r="AS15" i="5"/>
  <c r="AJ15" i="5" s="1"/>
  <c r="AS16" i="5" s="1"/>
  <c r="AS7" i="5" s="1"/>
  <c r="AR15" i="5"/>
  <c r="AB15" i="5" s="1"/>
  <c r="AR16" i="5" s="1"/>
  <c r="AR7" i="5" s="1"/>
  <c r="AP15" i="5"/>
  <c r="L15" i="5" s="1"/>
  <c r="AP16" i="5" s="1"/>
  <c r="AP7" i="5" s="1"/>
  <c r="E26" i="26"/>
  <c r="AO4" i="24" s="1"/>
  <c r="E25" i="26"/>
  <c r="AK4" i="24" s="1"/>
  <c r="AL4" i="24" s="1"/>
  <c r="K18" i="26"/>
  <c r="K17" i="26"/>
  <c r="K16" i="26"/>
  <c r="K15" i="26"/>
  <c r="K14" i="26"/>
  <c r="K13" i="26"/>
  <c r="K12" i="26"/>
  <c r="K11" i="26"/>
  <c r="K10" i="26"/>
  <c r="K9" i="26"/>
  <c r="K8" i="26"/>
  <c r="I2" i="26"/>
  <c r="AP4" i="24" l="1"/>
  <c r="K5" i="26"/>
  <c r="AN35" i="6"/>
  <c r="AX35" i="6" s="1"/>
  <c r="AE35" i="6"/>
  <c r="AW35" i="6" s="1"/>
  <c r="V35" i="6"/>
  <c r="AV35" i="6" s="1"/>
  <c r="M35" i="6"/>
  <c r="AU35" i="6" s="1"/>
  <c r="AS4" i="24" l="1"/>
  <c r="AN36" i="4"/>
  <c r="AX36" i="4" s="1"/>
  <c r="AE36" i="4"/>
  <c r="AW36" i="4" s="1"/>
  <c r="V36" i="4"/>
  <c r="AV36" i="4" s="1"/>
  <c r="M36" i="4"/>
  <c r="AU36" i="4" s="1"/>
  <c r="AN39" i="21" l="1"/>
  <c r="AX39" i="21" s="1"/>
  <c r="AE39" i="21"/>
  <c r="AW39" i="21" s="1"/>
  <c r="V39" i="21"/>
  <c r="AV39" i="21" s="1"/>
  <c r="M39" i="21"/>
  <c r="AU39" i="21" s="1"/>
  <c r="AN36" i="7"/>
  <c r="AY36" i="7" s="1"/>
  <c r="AE36" i="7"/>
  <c r="AX36" i="7" s="1"/>
  <c r="V36" i="7"/>
  <c r="AW36" i="7" s="1"/>
  <c r="M36" i="7"/>
  <c r="AV36" i="7" s="1"/>
  <c r="AN35" i="8"/>
  <c r="AX35" i="8" s="1"/>
  <c r="AE35" i="8"/>
  <c r="AW35" i="8" s="1"/>
  <c r="V35" i="8"/>
  <c r="AV35" i="8" s="1"/>
  <c r="M35" i="8"/>
  <c r="AU35" i="8" s="1"/>
  <c r="G2" i="23"/>
  <c r="AY39" i="21" l="1"/>
  <c r="AZ39" i="21" s="1"/>
  <c r="AT17" i="8"/>
  <c r="AT10" i="8"/>
  <c r="AZ11" i="8"/>
  <c r="K20" i="10" l="1"/>
  <c r="K21" i="10"/>
  <c r="K19" i="10"/>
  <c r="K18" i="10"/>
  <c r="K17" i="10"/>
  <c r="K16" i="10"/>
  <c r="K14" i="10"/>
  <c r="K13" i="10"/>
  <c r="K9" i="10"/>
  <c r="K8" i="10"/>
  <c r="H3" i="10"/>
  <c r="K15" i="10"/>
  <c r="K11" i="10"/>
  <c r="K38" i="10" l="1"/>
  <c r="D38" i="10" s="1"/>
  <c r="J4" i="24" l="1"/>
  <c r="D27" i="22"/>
  <c r="D28" i="22"/>
  <c r="K9" i="22"/>
  <c r="K10" i="22"/>
  <c r="K11" i="22"/>
  <c r="K12" i="22"/>
  <c r="K13" i="22"/>
  <c r="K14" i="22"/>
  <c r="K15" i="22"/>
  <c r="K16" i="22"/>
  <c r="K17" i="22"/>
  <c r="K18" i="22"/>
  <c r="K8" i="22"/>
  <c r="D29" i="22" l="1"/>
  <c r="E29" i="22" s="1"/>
  <c r="D26" i="22"/>
  <c r="E26" i="22" s="1"/>
  <c r="BA4" i="24" s="1"/>
  <c r="BB4" i="24" s="1"/>
  <c r="E25" i="22"/>
  <c r="AW4" i="24" s="1"/>
  <c r="AX4" i="24" s="1"/>
  <c r="I2" i="22"/>
  <c r="AT4" i="24" l="1"/>
  <c r="BE4" i="24"/>
  <c r="BF4" i="24" s="1"/>
  <c r="K25" i="13"/>
  <c r="K26" i="13"/>
  <c r="K24" i="13"/>
  <c r="K23" i="13"/>
  <c r="K21" i="13"/>
  <c r="K19" i="13"/>
  <c r="K18" i="13"/>
  <c r="K13" i="13"/>
  <c r="K12" i="13"/>
  <c r="K11" i="13"/>
  <c r="K9" i="13"/>
  <c r="K8" i="13"/>
  <c r="K15" i="13" s="1"/>
  <c r="BE5" i="24" l="1"/>
  <c r="AT15" i="21"/>
  <c r="AT10" i="21"/>
  <c r="AT17" i="21"/>
  <c r="AT16" i="21"/>
  <c r="AT13" i="21"/>
  <c r="K2" i="1"/>
  <c r="D15" i="13" l="1"/>
  <c r="AT9" i="21"/>
  <c r="AT11" i="21"/>
  <c r="AY11" i="21" s="1"/>
  <c r="AZ11" i="21" s="1"/>
  <c r="A4" i="24"/>
  <c r="BN5" i="24"/>
  <c r="BJ5" i="24"/>
  <c r="BD5" i="24"/>
  <c r="BB5" i="24"/>
  <c r="BA5" i="24"/>
  <c r="AX5" i="24"/>
  <c r="AW5" i="24"/>
  <c r="AV5" i="24"/>
  <c r="AS5" i="24"/>
  <c r="AR5" i="24"/>
  <c r="AP5" i="24"/>
  <c r="AO5" i="24"/>
  <c r="AN5" i="24"/>
  <c r="AL5" i="24"/>
  <c r="AK5" i="24"/>
  <c r="AJ5" i="24"/>
  <c r="AF5" i="24"/>
  <c r="AB5" i="24"/>
  <c r="X5" i="24"/>
  <c r="T5" i="24"/>
  <c r="P5" i="24"/>
  <c r="L5" i="24"/>
  <c r="H5" i="24"/>
  <c r="BC4" i="24"/>
  <c r="AY4" i="24"/>
  <c r="AU4" i="24"/>
  <c r="AQ4" i="24"/>
  <c r="AM4" i="24"/>
  <c r="AQ5" i="24" l="1"/>
  <c r="BH4" i="24"/>
  <c r="AM5" i="24"/>
  <c r="AT5" i="24"/>
  <c r="AU5" i="24"/>
  <c r="BC5" i="24"/>
  <c r="BF5" i="24"/>
  <c r="BG4" i="24"/>
  <c r="BI4" i="24" s="1"/>
  <c r="BI5" i="24" s="1"/>
  <c r="AY5" i="24"/>
  <c r="BG5" i="24" l="1"/>
  <c r="BS4" i="24"/>
  <c r="BH5" i="24" l="1"/>
  <c r="BS5" i="24"/>
  <c r="K20" i="13" l="1"/>
  <c r="K30" i="13" l="1"/>
  <c r="D30" i="13" s="1"/>
  <c r="D36" i="10"/>
  <c r="K36" i="10" s="1"/>
  <c r="D39" i="10" s="1"/>
  <c r="K6" i="10" s="1"/>
  <c r="AG4" i="24" s="1"/>
  <c r="AH4" i="24" s="1"/>
  <c r="K5" i="13" l="1"/>
  <c r="BK4" i="24" s="1"/>
  <c r="BL4" i="24" s="1"/>
  <c r="AG5" i="24"/>
  <c r="BK5" i="24"/>
  <c r="D35" i="8"/>
  <c r="AT35" i="8" s="1"/>
  <c r="AY35" i="8" s="1"/>
  <c r="AZ35" i="8" s="1"/>
  <c r="D36" i="7"/>
  <c r="AU36" i="7" s="1"/>
  <c r="AH5" i="24" l="1"/>
  <c r="AI4" i="24"/>
  <c r="AI5" i="24" s="1"/>
  <c r="AZ36" i="7"/>
  <c r="BA36" i="7" s="1"/>
  <c r="AY40" i="7" s="1"/>
  <c r="AN40" i="7" s="1"/>
  <c r="AU39" i="8"/>
  <c r="M39" i="8" s="1"/>
  <c r="AT39" i="8"/>
  <c r="D39" i="8" s="1"/>
  <c r="AW39" i="8"/>
  <c r="AE39" i="8" s="1"/>
  <c r="AV39" i="8"/>
  <c r="V39" i="8" s="1"/>
  <c r="AX39" i="8"/>
  <c r="AN39" i="8" s="1"/>
  <c r="AX38" i="8"/>
  <c r="AN38" i="8" s="1"/>
  <c r="AV38" i="8"/>
  <c r="V38" i="8" s="1"/>
  <c r="AT38" i="8"/>
  <c r="AW38" i="8"/>
  <c r="AE38" i="8" s="1"/>
  <c r="AU38" i="8"/>
  <c r="BO5" i="24"/>
  <c r="BM4" i="24"/>
  <c r="BL5" i="24"/>
  <c r="AU39" i="7"/>
  <c r="D39" i="7" s="1"/>
  <c r="BQ5" i="24"/>
  <c r="D35" i="6"/>
  <c r="AT35" i="6" s="1"/>
  <c r="AY35" i="6" s="1"/>
  <c r="BA35" i="6" s="1"/>
  <c r="AT38" i="6" s="1"/>
  <c r="D36" i="4"/>
  <c r="AT36" i="4" s="1"/>
  <c r="AY36" i="4" s="1"/>
  <c r="AZ36" i="4" s="1"/>
  <c r="AV40" i="8" l="1"/>
  <c r="AV5" i="8" s="1"/>
  <c r="AX40" i="8"/>
  <c r="AX5" i="8" s="1"/>
  <c r="AT40" i="4"/>
  <c r="D40" i="4" s="1"/>
  <c r="AT39" i="4"/>
  <c r="D39" i="4" s="1"/>
  <c r="AY39" i="7"/>
  <c r="AN39" i="7" s="1"/>
  <c r="AY41" i="7" s="1"/>
  <c r="AY5" i="7" s="1"/>
  <c r="AX39" i="7"/>
  <c r="AE39" i="7" s="1"/>
  <c r="AV39" i="7"/>
  <c r="M39" i="7" s="1"/>
  <c r="AW39" i="7"/>
  <c r="V39" i="7" s="1"/>
  <c r="AT39" i="6"/>
  <c r="BM5" i="24"/>
  <c r="AW40" i="8"/>
  <c r="AW5" i="8" s="1"/>
  <c r="AV40" i="7"/>
  <c r="M40" i="7" s="1"/>
  <c r="AU40" i="7"/>
  <c r="D40" i="7" s="1"/>
  <c r="AU41" i="7" s="1"/>
  <c r="AU5" i="7" s="1"/>
  <c r="AW40" i="7"/>
  <c r="V40" i="7" s="1"/>
  <c r="AX40" i="7"/>
  <c r="AE40" i="7" s="1"/>
  <c r="AU38" i="6"/>
  <c r="AX38" i="6"/>
  <c r="AW39" i="6"/>
  <c r="AW38" i="6"/>
  <c r="AU39" i="6"/>
  <c r="AX39" i="6"/>
  <c r="AV39" i="6"/>
  <c r="AV38" i="6"/>
  <c r="D38" i="8"/>
  <c r="AT40" i="8" s="1"/>
  <c r="AT5" i="8" s="1"/>
  <c r="AC4" i="24" s="1"/>
  <c r="AX39" i="4"/>
  <c r="AN39" i="4" s="1"/>
  <c r="AU39" i="4"/>
  <c r="M39" i="4" s="1"/>
  <c r="AW40" i="4"/>
  <c r="AE40" i="4" s="1"/>
  <c r="AW39" i="4"/>
  <c r="AE39" i="4" s="1"/>
  <c r="AU40" i="4"/>
  <c r="M40" i="4" s="1"/>
  <c r="AX40" i="4"/>
  <c r="AN40" i="4" s="1"/>
  <c r="AV40" i="4"/>
  <c r="V40" i="4" s="1"/>
  <c r="AV39" i="4"/>
  <c r="V39" i="4" s="1"/>
  <c r="M38" i="8"/>
  <c r="AU40" i="8" s="1"/>
  <c r="AU5" i="8" s="1"/>
  <c r="AT42" i="21"/>
  <c r="AU41" i="4" l="1"/>
  <c r="AU5" i="4" s="1"/>
  <c r="AT41" i="4"/>
  <c r="AT5" i="4" s="1"/>
  <c r="AV41" i="7"/>
  <c r="AV5" i="7" s="1"/>
  <c r="AW41" i="7"/>
  <c r="AW5" i="7" s="1"/>
  <c r="AX41" i="7"/>
  <c r="AX5" i="7" s="1"/>
  <c r="Y4" i="24"/>
  <c r="Z4" i="24" s="1"/>
  <c r="AD4" i="24"/>
  <c r="AC5" i="24"/>
  <c r="AX41" i="4"/>
  <c r="AX5" i="4" s="1"/>
  <c r="AW41" i="4"/>
  <c r="AW5" i="4" s="1"/>
  <c r="AV41" i="4"/>
  <c r="AV5" i="4" s="1"/>
  <c r="Y5" i="24"/>
  <c r="AE38" i="6"/>
  <c r="V38" i="6"/>
  <c r="M38" i="6"/>
  <c r="AN38" i="6"/>
  <c r="AX43" i="21"/>
  <c r="AN43" i="21" s="1"/>
  <c r="AX42" i="21"/>
  <c r="AN42" i="21" s="1"/>
  <c r="D42" i="21"/>
  <c r="AW43" i="21"/>
  <c r="AE43" i="21" s="1"/>
  <c r="AW42" i="21"/>
  <c r="AE42" i="21" s="1"/>
  <c r="AV43" i="21"/>
  <c r="V43" i="21" s="1"/>
  <c r="AU43" i="21"/>
  <c r="M43" i="21" s="1"/>
  <c r="AV42" i="21"/>
  <c r="V42" i="21" s="1"/>
  <c r="AT43" i="21"/>
  <c r="D43" i="21" s="1"/>
  <c r="AU42" i="21"/>
  <c r="M42" i="21" s="1"/>
  <c r="AE4" i="24" l="1"/>
  <c r="AE5" i="24" s="1"/>
  <c r="AD5" i="24"/>
  <c r="M4" i="24"/>
  <c r="M5" i="24" s="1"/>
  <c r="AT44" i="21"/>
  <c r="AT5" i="21" s="1"/>
  <c r="AU44" i="21"/>
  <c r="AU5" i="21" s="1"/>
  <c r="AX44" i="21"/>
  <c r="AX5" i="21" s="1"/>
  <c r="Z5" i="24"/>
  <c r="AA4" i="24"/>
  <c r="AA5" i="24" s="1"/>
  <c r="D39" i="6"/>
  <c r="AN39" i="6"/>
  <c r="AX40" i="6" s="1"/>
  <c r="AX5" i="6" s="1"/>
  <c r="D38" i="6"/>
  <c r="M39" i="6"/>
  <c r="AU40" i="6" s="1"/>
  <c r="AU5" i="6" s="1"/>
  <c r="V39" i="6"/>
  <c r="AV40" i="6" s="1"/>
  <c r="AV5" i="6" s="1"/>
  <c r="AE39" i="6"/>
  <c r="AW40" i="6" s="1"/>
  <c r="AW5" i="6" s="1"/>
  <c r="AV44" i="21"/>
  <c r="AV5" i="21" s="1"/>
  <c r="AW44" i="21"/>
  <c r="AW5" i="21" s="1"/>
  <c r="K38" i="1"/>
  <c r="K37" i="1"/>
  <c r="K36" i="1"/>
  <c r="K35" i="1"/>
  <c r="K34" i="1"/>
  <c r="K33" i="1"/>
  <c r="K31" i="1"/>
  <c r="K30" i="1"/>
  <c r="K29" i="1"/>
  <c r="K28" i="1"/>
  <c r="K27" i="1"/>
  <c r="K26" i="1"/>
  <c r="K42" i="1"/>
  <c r="K41" i="1"/>
  <c r="K40" i="1"/>
  <c r="K17" i="1"/>
  <c r="K13" i="1"/>
  <c r="K11" i="1"/>
  <c r="I3" i="26"/>
  <c r="N4" i="24" l="1"/>
  <c r="E4" i="24"/>
  <c r="F4" i="24" s="1"/>
  <c r="AT40" i="6"/>
  <c r="AT5" i="6" s="1"/>
  <c r="U4" i="24" s="1"/>
  <c r="K3" i="1"/>
  <c r="G3" i="23"/>
  <c r="H4" i="10"/>
  <c r="I3" i="22"/>
  <c r="P3" i="14"/>
  <c r="I5" i="24"/>
  <c r="K24" i="1"/>
  <c r="C4" i="24"/>
  <c r="I15" i="1"/>
  <c r="K15" i="1" s="1"/>
  <c r="BP5" i="24"/>
  <c r="BR5" i="24"/>
  <c r="N5" i="24" l="1"/>
  <c r="O4" i="24"/>
  <c r="E5" i="24"/>
  <c r="V4" i="24"/>
  <c r="U5" i="24"/>
  <c r="J5" i="24"/>
  <c r="K5" i="24"/>
  <c r="O5" i="24" l="1"/>
  <c r="G4" i="24"/>
  <c r="G5" i="24" s="1"/>
  <c r="F5" i="24"/>
  <c r="W4" i="24"/>
  <c r="W5" i="24" s="1"/>
  <c r="V5" i="24"/>
  <c r="AO7" i="5"/>
  <c r="Q4" i="24" s="1"/>
  <c r="R4" i="24" s="1"/>
  <c r="BT4" i="24" s="1"/>
  <c r="Q5" i="24" l="1"/>
  <c r="R5" i="24" l="1"/>
  <c r="BT5" i="24" s="1"/>
  <c r="S4" i="24"/>
  <c r="BU4" i="24" s="1"/>
  <c r="S5" i="24" l="1"/>
  <c r="BU5"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000-000001000000}">
      <text>
        <r>
          <rPr>
            <b/>
            <sz val="9"/>
            <color indexed="81"/>
            <rFont val="MS P ゴシック"/>
            <family val="3"/>
            <charset val="128"/>
          </rPr>
          <t xml:space="preserve">式入れる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78" authorId="0" shapeId="0" xr:uid="{00000000-0006-0000-0400-000001000000}">
      <text>
        <r>
          <rPr>
            <b/>
            <sz val="9"/>
            <color indexed="81"/>
            <rFont val="MS P ゴシック"/>
            <family val="2"/>
          </rPr>
          <t>user:</t>
        </r>
        <r>
          <rPr>
            <sz val="9"/>
            <color indexed="81"/>
            <rFont val="MS P ゴシック"/>
            <family val="2"/>
          </rPr>
          <t xml:space="preserve">
8/31</t>
        </r>
        <r>
          <rPr>
            <sz val="9"/>
            <color indexed="81"/>
            <rFont val="ＭＳ Ｐゴシック"/>
            <family val="3"/>
            <charset val="128"/>
          </rPr>
          <t xml:space="preserve">受領　届出未処理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 authorId="0" shapeId="0" xr:uid="{00000000-0006-0000-0500-000001000000}">
      <text>
        <r>
          <rPr>
            <b/>
            <sz val="9"/>
            <color indexed="81"/>
            <rFont val="ＭＳ Ｐゴシック"/>
            <family val="3"/>
            <charset val="128"/>
          </rPr>
          <t>作成者:私学振興課</t>
        </r>
        <r>
          <rPr>
            <sz val="9"/>
            <color indexed="81"/>
            <rFont val="ＭＳ Ｐゴシック"/>
            <family val="3"/>
            <charset val="128"/>
          </rPr>
          <t xml:space="preserve">
半角英数字で入力してください。</t>
        </r>
      </text>
    </comment>
  </commentList>
</comments>
</file>

<file path=xl/sharedStrings.xml><?xml version="1.0" encoding="utf-8"?>
<sst xmlns="http://schemas.openxmlformats.org/spreadsheetml/2006/main" count="4192" uniqueCount="1796">
  <si>
    <t>学校名</t>
    <rPh sb="0" eb="2">
      <t>ガッコウ</t>
    </rPh>
    <rPh sb="2" eb="3">
      <t>メイ</t>
    </rPh>
    <phoneticPr fontId="1"/>
  </si>
  <si>
    <t>学校コード</t>
    <rPh sb="0" eb="2">
      <t>ガッコウ</t>
    </rPh>
    <phoneticPr fontId="1"/>
  </si>
  <si>
    <t>神奈川県福祉子どもみらい局子どもみらい部私学振興課長　殿</t>
    <rPh sb="0" eb="4">
      <t>カナガワケン</t>
    </rPh>
    <rPh sb="4" eb="6">
      <t>フクシ</t>
    </rPh>
    <rPh sb="6" eb="7">
      <t>コ</t>
    </rPh>
    <rPh sb="12" eb="13">
      <t>キョク</t>
    </rPh>
    <rPh sb="13" eb="14">
      <t>コ</t>
    </rPh>
    <rPh sb="19" eb="20">
      <t>ブ</t>
    </rPh>
    <rPh sb="20" eb="22">
      <t>シガク</t>
    </rPh>
    <rPh sb="22" eb="24">
      <t>シンコウ</t>
    </rPh>
    <rPh sb="24" eb="26">
      <t>カチョウ</t>
    </rPh>
    <rPh sb="27" eb="28">
      <t>ドノ</t>
    </rPh>
    <phoneticPr fontId="1"/>
  </si>
  <si>
    <t>法人名</t>
    <rPh sb="0" eb="2">
      <t>ホウジン</t>
    </rPh>
    <rPh sb="2" eb="3">
      <t>メイ</t>
    </rPh>
    <phoneticPr fontId="1"/>
  </si>
  <si>
    <t>理事長名</t>
    <rPh sb="0" eb="3">
      <t>リジチョウ</t>
    </rPh>
    <rPh sb="3" eb="4">
      <t>メイ</t>
    </rPh>
    <phoneticPr fontId="1"/>
  </si>
  <si>
    <t>校長名</t>
    <rPh sb="0" eb="3">
      <t>コウチョウメイ</t>
    </rPh>
    <phoneticPr fontId="1"/>
  </si>
  <si>
    <t>次世代を担う人材育成の促進</t>
    <rPh sb="0" eb="3">
      <t>ジセダイ</t>
    </rPh>
    <rPh sb="4" eb="5">
      <t>ニナ</t>
    </rPh>
    <rPh sb="6" eb="8">
      <t>ジンザイ</t>
    </rPh>
    <rPh sb="8" eb="10">
      <t>イクセイ</t>
    </rPh>
    <rPh sb="11" eb="13">
      <t>ソクシン</t>
    </rPh>
    <phoneticPr fontId="1"/>
  </si>
  <si>
    <t>教育相談体制の整備</t>
    <rPh sb="0" eb="2">
      <t>キョウイク</t>
    </rPh>
    <rPh sb="2" eb="4">
      <t>ソウダン</t>
    </rPh>
    <rPh sb="4" eb="6">
      <t>タイセイ</t>
    </rPh>
    <rPh sb="7" eb="9">
      <t>セイビ</t>
    </rPh>
    <phoneticPr fontId="1"/>
  </si>
  <si>
    <t>職業・ボランティア・文化・健康・食等の教育の推進</t>
    <rPh sb="0" eb="2">
      <t>ショクギョウ</t>
    </rPh>
    <rPh sb="10" eb="12">
      <t>ブンカ</t>
    </rPh>
    <rPh sb="13" eb="15">
      <t>ケンコウ</t>
    </rPh>
    <rPh sb="16" eb="17">
      <t>ショク</t>
    </rPh>
    <rPh sb="17" eb="18">
      <t>トウ</t>
    </rPh>
    <rPh sb="19" eb="21">
      <t>キョウイク</t>
    </rPh>
    <rPh sb="22" eb="24">
      <t>スイシン</t>
    </rPh>
    <phoneticPr fontId="1"/>
  </si>
  <si>
    <t>安全確保の推進</t>
    <rPh sb="0" eb="2">
      <t>アンゼン</t>
    </rPh>
    <rPh sb="2" eb="4">
      <t>カクホ</t>
    </rPh>
    <rPh sb="5" eb="7">
      <t>スイシン</t>
    </rPh>
    <phoneticPr fontId="1"/>
  </si>
  <si>
    <t>特別支援教育に係る活動の充実</t>
    <rPh sb="0" eb="2">
      <t>トクベツ</t>
    </rPh>
    <rPh sb="2" eb="4">
      <t>シエン</t>
    </rPh>
    <rPh sb="4" eb="6">
      <t>キョウイク</t>
    </rPh>
    <rPh sb="7" eb="8">
      <t>カカ</t>
    </rPh>
    <rPh sb="9" eb="11">
      <t>カツドウ</t>
    </rPh>
    <rPh sb="12" eb="14">
      <t>ジュウジツ</t>
    </rPh>
    <phoneticPr fontId="1"/>
  </si>
  <si>
    <t>外部人材活用等の推進</t>
    <rPh sb="0" eb="2">
      <t>ガイブ</t>
    </rPh>
    <rPh sb="2" eb="4">
      <t>ジンザイ</t>
    </rPh>
    <rPh sb="4" eb="6">
      <t>カツヨウ</t>
    </rPh>
    <rPh sb="6" eb="7">
      <t>トウ</t>
    </rPh>
    <rPh sb="8" eb="10">
      <t>スイシン</t>
    </rPh>
    <phoneticPr fontId="1"/>
  </si>
  <si>
    <t>財務状況の改善の支援</t>
    <rPh sb="0" eb="2">
      <t>ザイム</t>
    </rPh>
    <rPh sb="2" eb="4">
      <t>ジョウキョウ</t>
    </rPh>
    <rPh sb="5" eb="7">
      <t>カイゼン</t>
    </rPh>
    <rPh sb="8" eb="10">
      <t>シエン</t>
    </rPh>
    <phoneticPr fontId="1"/>
  </si>
  <si>
    <t>体育活動の推進</t>
    <rPh sb="0" eb="2">
      <t>タイイク</t>
    </rPh>
    <rPh sb="2" eb="4">
      <t>カツドウ</t>
    </rPh>
    <rPh sb="5" eb="7">
      <t>スイシン</t>
    </rPh>
    <phoneticPr fontId="1"/>
  </si>
  <si>
    <t>文化活動の推進</t>
    <rPh sb="0" eb="2">
      <t>ブンカ</t>
    </rPh>
    <rPh sb="2" eb="4">
      <t>カツドウ</t>
    </rPh>
    <rPh sb="5" eb="7">
      <t>スイシン</t>
    </rPh>
    <phoneticPr fontId="1"/>
  </si>
  <si>
    <t>不登校生徒の受入れ</t>
    <rPh sb="0" eb="3">
      <t>フトウコウ</t>
    </rPh>
    <rPh sb="3" eb="5">
      <t>セイト</t>
    </rPh>
    <rPh sb="6" eb="8">
      <t>ウケイ</t>
    </rPh>
    <phoneticPr fontId="1"/>
  </si>
  <si>
    <t>不登校生徒の修学支援</t>
    <rPh sb="0" eb="3">
      <t>フトウコウ</t>
    </rPh>
    <rPh sb="3" eb="5">
      <t>セイト</t>
    </rPh>
    <rPh sb="6" eb="8">
      <t>シュウガク</t>
    </rPh>
    <rPh sb="8" eb="10">
      <t>シエン</t>
    </rPh>
    <phoneticPr fontId="1"/>
  </si>
  <si>
    <t>該当事項がないため、調査票の提出はない。</t>
    <rPh sb="0" eb="2">
      <t>ガイトウ</t>
    </rPh>
    <rPh sb="2" eb="4">
      <t>ジコウ</t>
    </rPh>
    <rPh sb="10" eb="13">
      <t>チョウサヒョウ</t>
    </rPh>
    <rPh sb="14" eb="16">
      <t>テイシュツ</t>
    </rPh>
    <phoneticPr fontId="1"/>
  </si>
  <si>
    <t>調査票作成者氏名</t>
    <phoneticPr fontId="1"/>
  </si>
  <si>
    <t>電話番号</t>
    <rPh sb="0" eb="2">
      <t>デンワ</t>
    </rPh>
    <rPh sb="2" eb="4">
      <t>バンゴウ</t>
    </rPh>
    <phoneticPr fontId="1"/>
  </si>
  <si>
    <t>メールアドレス</t>
    <phoneticPr fontId="1"/>
  </si>
  <si>
    <t>◯</t>
    <phoneticPr fontId="1"/>
  </si>
  <si>
    <t>×</t>
    <phoneticPr fontId="1"/>
  </si>
  <si>
    <t>エラーメッセージ</t>
    <phoneticPr fontId="1"/>
  </si>
  <si>
    <t>法人コード、学校コード一覧表</t>
    <rPh sb="0" eb="2">
      <t>ホウジン</t>
    </rPh>
    <rPh sb="6" eb="8">
      <t>ガッコウ</t>
    </rPh>
    <rPh sb="11" eb="13">
      <t>イチラン</t>
    </rPh>
    <rPh sb="13" eb="14">
      <t>ヒョウ</t>
    </rPh>
    <phoneticPr fontId="9"/>
  </si>
  <si>
    <t>学校名</t>
    <rPh sb="0" eb="2">
      <t>ガッコウ</t>
    </rPh>
    <rPh sb="2" eb="3">
      <t>メイ</t>
    </rPh>
    <phoneticPr fontId="9"/>
  </si>
  <si>
    <t>法人コード</t>
    <rPh sb="0" eb="2">
      <t>ホウジン</t>
    </rPh>
    <phoneticPr fontId="9"/>
  </si>
  <si>
    <t>高　校</t>
    <rPh sb="0" eb="3">
      <t>コウコウ</t>
    </rPh>
    <phoneticPr fontId="9"/>
  </si>
  <si>
    <t>中学校</t>
    <rPh sb="0" eb="3">
      <t>チュウガッコウ</t>
    </rPh>
    <phoneticPr fontId="9"/>
  </si>
  <si>
    <t>小学校</t>
    <rPh sb="0" eb="3">
      <t>ショウガッコウ</t>
    </rPh>
    <phoneticPr fontId="9"/>
  </si>
  <si>
    <t>白鵬女子</t>
    <rPh sb="0" eb="2">
      <t>ハクホウ</t>
    </rPh>
    <rPh sb="2" eb="4">
      <t>ジョシ</t>
    </rPh>
    <phoneticPr fontId="9"/>
  </si>
  <si>
    <t>010101</t>
    <phoneticPr fontId="9"/>
  </si>
  <si>
    <t>A0101</t>
    <phoneticPr fontId="9"/>
  </si>
  <si>
    <t>三浦学苑</t>
    <rPh sb="0" eb="2">
      <t>ミウラ</t>
    </rPh>
    <rPh sb="2" eb="4">
      <t>ガクエン</t>
    </rPh>
    <phoneticPr fontId="9"/>
  </si>
  <si>
    <t>013102</t>
  </si>
  <si>
    <t>A3102</t>
  </si>
  <si>
    <t>聖ヨゼフ学園</t>
    <rPh sb="0" eb="1">
      <t>セイ</t>
    </rPh>
    <rPh sb="4" eb="6">
      <t>ガクエン</t>
    </rPh>
    <phoneticPr fontId="9"/>
  </si>
  <si>
    <t>010102</t>
    <phoneticPr fontId="9"/>
  </si>
  <si>
    <t>A0102</t>
  </si>
  <si>
    <t>D0101</t>
    <phoneticPr fontId="9"/>
  </si>
  <si>
    <t>E0101</t>
    <phoneticPr fontId="9"/>
  </si>
  <si>
    <t>013103</t>
    <phoneticPr fontId="9"/>
  </si>
  <si>
    <t>A3103</t>
    <phoneticPr fontId="9"/>
  </si>
  <si>
    <t>D3102</t>
    <phoneticPr fontId="9"/>
  </si>
  <si>
    <t>橘学苑</t>
    <rPh sb="0" eb="1">
      <t>タチバナ</t>
    </rPh>
    <rPh sb="1" eb="3">
      <t>ガクエン</t>
    </rPh>
    <phoneticPr fontId="9"/>
  </si>
  <si>
    <t>010103</t>
    <phoneticPr fontId="9"/>
  </si>
  <si>
    <t>A0103</t>
  </si>
  <si>
    <t>D0102</t>
  </si>
  <si>
    <t>横須賀学院</t>
    <rPh sb="0" eb="3">
      <t>ヨコスカ</t>
    </rPh>
    <rPh sb="3" eb="5">
      <t>ガクイン</t>
    </rPh>
    <phoneticPr fontId="9"/>
  </si>
  <si>
    <t>013104</t>
    <phoneticPr fontId="9"/>
  </si>
  <si>
    <t>A3104</t>
  </si>
  <si>
    <t>D3103</t>
    <phoneticPr fontId="9"/>
  </si>
  <si>
    <t>E3101</t>
    <phoneticPr fontId="9"/>
  </si>
  <si>
    <t>鶴見大学附属</t>
    <rPh sb="0" eb="2">
      <t>ツルミ</t>
    </rPh>
    <rPh sb="2" eb="4">
      <t>ダイガク</t>
    </rPh>
    <rPh sb="4" eb="6">
      <t>フゾク</t>
    </rPh>
    <phoneticPr fontId="9"/>
  </si>
  <si>
    <t>110101</t>
    <phoneticPr fontId="9"/>
  </si>
  <si>
    <t>A0104</t>
  </si>
  <si>
    <t>D0103</t>
  </si>
  <si>
    <t>平塚学園</t>
    <rPh sb="0" eb="2">
      <t>ヒラツカ</t>
    </rPh>
    <rPh sb="2" eb="4">
      <t>ガクエン</t>
    </rPh>
    <phoneticPr fontId="9"/>
  </si>
  <si>
    <t>013201</t>
    <phoneticPr fontId="9"/>
  </si>
  <si>
    <t>A3201</t>
    <phoneticPr fontId="9"/>
  </si>
  <si>
    <t>法政大学国際</t>
    <rPh sb="0" eb="2">
      <t>ホウセイ</t>
    </rPh>
    <rPh sb="2" eb="4">
      <t>ダイガク</t>
    </rPh>
    <rPh sb="4" eb="6">
      <t>コクサイ</t>
    </rPh>
    <phoneticPr fontId="9"/>
  </si>
  <si>
    <t>A0105</t>
  </si>
  <si>
    <t>栄光学園</t>
    <rPh sb="0" eb="2">
      <t>エイコウ</t>
    </rPh>
    <rPh sb="2" eb="4">
      <t>ガクエン</t>
    </rPh>
    <phoneticPr fontId="9"/>
  </si>
  <si>
    <t>A3301</t>
    <phoneticPr fontId="9"/>
  </si>
  <si>
    <t>D3301</t>
    <phoneticPr fontId="9"/>
  </si>
  <si>
    <t>浅野</t>
    <rPh sb="0" eb="2">
      <t>アサノ</t>
    </rPh>
    <phoneticPr fontId="9"/>
  </si>
  <si>
    <t>010201</t>
    <phoneticPr fontId="9"/>
  </si>
  <si>
    <t>A0201</t>
    <phoneticPr fontId="9"/>
  </si>
  <si>
    <t>D0201</t>
    <phoneticPr fontId="9"/>
  </si>
  <si>
    <t>鎌倉学園</t>
    <rPh sb="0" eb="2">
      <t>カマクラ</t>
    </rPh>
    <rPh sb="2" eb="4">
      <t>ガクエン</t>
    </rPh>
    <phoneticPr fontId="9"/>
  </si>
  <si>
    <t>013302</t>
    <phoneticPr fontId="9"/>
  </si>
  <si>
    <t>A3302</t>
  </si>
  <si>
    <t>D3302</t>
  </si>
  <si>
    <t>神奈川学園（精華小含む）</t>
    <rPh sb="0" eb="3">
      <t>カナガワ</t>
    </rPh>
    <rPh sb="3" eb="5">
      <t>ガクエン</t>
    </rPh>
    <rPh sb="6" eb="8">
      <t>セイカ</t>
    </rPh>
    <rPh sb="8" eb="9">
      <t>ショウ</t>
    </rPh>
    <rPh sb="9" eb="10">
      <t>フク</t>
    </rPh>
    <phoneticPr fontId="9"/>
  </si>
  <si>
    <t>010202</t>
    <phoneticPr fontId="9"/>
  </si>
  <si>
    <t>A0202</t>
  </si>
  <si>
    <t>D0202</t>
  </si>
  <si>
    <t>E0201</t>
    <phoneticPr fontId="9"/>
  </si>
  <si>
    <t>鎌倉女学院</t>
    <rPh sb="0" eb="2">
      <t>カマクラ</t>
    </rPh>
    <rPh sb="2" eb="5">
      <t>ジョガクイン</t>
    </rPh>
    <phoneticPr fontId="9"/>
  </si>
  <si>
    <t>013303</t>
    <phoneticPr fontId="9"/>
  </si>
  <si>
    <t>A3303</t>
  </si>
  <si>
    <t>D3303</t>
  </si>
  <si>
    <t>横浜創英</t>
    <rPh sb="0" eb="1">
      <t>ヨコ</t>
    </rPh>
    <rPh sb="1" eb="2">
      <t>ハマ</t>
    </rPh>
    <rPh sb="2" eb="3">
      <t>ソウ</t>
    </rPh>
    <rPh sb="3" eb="4">
      <t>エイ</t>
    </rPh>
    <phoneticPr fontId="9"/>
  </si>
  <si>
    <t>120201</t>
    <phoneticPr fontId="9"/>
  </si>
  <si>
    <t>A0203</t>
  </si>
  <si>
    <t>D0203</t>
    <phoneticPr fontId="9"/>
  </si>
  <si>
    <t>北鎌倉女子学園</t>
    <rPh sb="0" eb="3">
      <t>キタカマクラ</t>
    </rPh>
    <rPh sb="3" eb="5">
      <t>ジョシ</t>
    </rPh>
    <rPh sb="5" eb="7">
      <t>ガクエン</t>
    </rPh>
    <phoneticPr fontId="9"/>
  </si>
  <si>
    <t>A3304</t>
  </si>
  <si>
    <t>D3304</t>
  </si>
  <si>
    <t>捜真女学校</t>
    <rPh sb="0" eb="1">
      <t>サガ</t>
    </rPh>
    <rPh sb="1" eb="2">
      <t>シン</t>
    </rPh>
    <rPh sb="2" eb="5">
      <t>ジョガッコウ</t>
    </rPh>
    <phoneticPr fontId="9"/>
  </si>
  <si>
    <t>010203</t>
    <phoneticPr fontId="9"/>
  </si>
  <si>
    <t>A0204</t>
  </si>
  <si>
    <t>D0204</t>
    <phoneticPr fontId="9"/>
  </si>
  <si>
    <t>E0202</t>
    <phoneticPr fontId="9"/>
  </si>
  <si>
    <t>鎌倉女子大学</t>
    <rPh sb="0" eb="2">
      <t>カマクラ</t>
    </rPh>
    <rPh sb="2" eb="4">
      <t>ジョシ</t>
    </rPh>
    <rPh sb="4" eb="6">
      <t>ダイガク</t>
    </rPh>
    <phoneticPr fontId="9"/>
  </si>
  <si>
    <t>A3305</t>
  </si>
  <si>
    <t>D3305</t>
  </si>
  <si>
    <t>E3301</t>
    <phoneticPr fontId="9"/>
  </si>
  <si>
    <t>横浜富士見丘学園</t>
    <rPh sb="0" eb="2">
      <t>ヨコハマ</t>
    </rPh>
    <rPh sb="2" eb="5">
      <t>フジミ</t>
    </rPh>
    <rPh sb="5" eb="6">
      <t>オカ</t>
    </rPh>
    <rPh sb="6" eb="8">
      <t>ガクエン</t>
    </rPh>
    <phoneticPr fontId="9"/>
  </si>
  <si>
    <t>010301</t>
    <phoneticPr fontId="9"/>
  </si>
  <si>
    <t>A1403</t>
    <phoneticPr fontId="9"/>
  </si>
  <si>
    <t>D1402</t>
    <phoneticPr fontId="9"/>
  </si>
  <si>
    <t>清泉女学院</t>
    <rPh sb="0" eb="1">
      <t>セイ</t>
    </rPh>
    <rPh sb="1" eb="2">
      <t>イズミ</t>
    </rPh>
    <rPh sb="2" eb="5">
      <t>ジョガクイン</t>
    </rPh>
    <phoneticPr fontId="9"/>
  </si>
  <si>
    <t>A3306</t>
  </si>
  <si>
    <t>D3306</t>
  </si>
  <si>
    <t>E3302</t>
  </si>
  <si>
    <t>聖光学院</t>
    <rPh sb="0" eb="1">
      <t>セイ</t>
    </rPh>
    <rPh sb="1" eb="2">
      <t>コウ</t>
    </rPh>
    <rPh sb="2" eb="4">
      <t>ガクイン</t>
    </rPh>
    <phoneticPr fontId="9"/>
  </si>
  <si>
    <t>010401</t>
    <phoneticPr fontId="9"/>
  </si>
  <si>
    <t>A0401</t>
    <phoneticPr fontId="9"/>
  </si>
  <si>
    <t>D0401</t>
    <phoneticPr fontId="9"/>
  </si>
  <si>
    <t>鵠沼</t>
    <rPh sb="0" eb="2">
      <t>クゲヌマ</t>
    </rPh>
    <phoneticPr fontId="9"/>
  </si>
  <si>
    <t>013401</t>
    <phoneticPr fontId="9"/>
  </si>
  <si>
    <t>A3401</t>
    <phoneticPr fontId="9"/>
  </si>
  <si>
    <t>フェリス女学院</t>
    <rPh sb="4" eb="7">
      <t>ジョガクイン</t>
    </rPh>
    <phoneticPr fontId="9"/>
  </si>
  <si>
    <t>A0402</t>
    <phoneticPr fontId="9"/>
  </si>
  <si>
    <t>D0402</t>
  </si>
  <si>
    <t>湘南工科大学附属</t>
    <rPh sb="0" eb="2">
      <t>ショウナン</t>
    </rPh>
    <rPh sb="2" eb="4">
      <t>コウカ</t>
    </rPh>
    <rPh sb="4" eb="6">
      <t>ダイガク</t>
    </rPh>
    <rPh sb="6" eb="8">
      <t>フゾク</t>
    </rPh>
    <phoneticPr fontId="9"/>
  </si>
  <si>
    <t>A3402</t>
  </si>
  <si>
    <t>横浜共立学園</t>
    <rPh sb="0" eb="2">
      <t>ヨコハマ</t>
    </rPh>
    <rPh sb="2" eb="4">
      <t>キョウリツ</t>
    </rPh>
    <rPh sb="4" eb="6">
      <t>ガクエン</t>
    </rPh>
    <phoneticPr fontId="9"/>
  </si>
  <si>
    <t>010402</t>
    <phoneticPr fontId="9"/>
  </si>
  <si>
    <t>A0403</t>
  </si>
  <si>
    <t>D0403</t>
  </si>
  <si>
    <t>湘南学園</t>
    <rPh sb="0" eb="2">
      <t>ショウナン</t>
    </rPh>
    <rPh sb="2" eb="4">
      <t>ガクエン</t>
    </rPh>
    <phoneticPr fontId="9"/>
  </si>
  <si>
    <t>A3403</t>
  </si>
  <si>
    <t>D3401</t>
    <phoneticPr fontId="9"/>
  </si>
  <si>
    <t>E3401</t>
    <phoneticPr fontId="9"/>
  </si>
  <si>
    <t>横浜女学院</t>
    <rPh sb="0" eb="1">
      <t>ヨコ</t>
    </rPh>
    <rPh sb="1" eb="2">
      <t>ハマ</t>
    </rPh>
    <rPh sb="2" eb="5">
      <t>ジョガクイン</t>
    </rPh>
    <phoneticPr fontId="9"/>
  </si>
  <si>
    <t>010403</t>
    <phoneticPr fontId="9"/>
  </si>
  <si>
    <t>A0404</t>
  </si>
  <si>
    <t>D0404</t>
  </si>
  <si>
    <t>湘南白百合学園</t>
    <rPh sb="0" eb="2">
      <t>ショウナン</t>
    </rPh>
    <rPh sb="2" eb="5">
      <t>シラユリ</t>
    </rPh>
    <rPh sb="5" eb="7">
      <t>ガクエン</t>
    </rPh>
    <phoneticPr fontId="9"/>
  </si>
  <si>
    <t>013402</t>
    <phoneticPr fontId="9"/>
  </si>
  <si>
    <t>A3404</t>
  </si>
  <si>
    <t>D3402</t>
  </si>
  <si>
    <t>中央大学附属横浜</t>
    <rPh sb="0" eb="2">
      <t>チュウオウ</t>
    </rPh>
    <rPh sb="2" eb="4">
      <t>ダイガク</t>
    </rPh>
    <rPh sb="4" eb="6">
      <t>フゾク</t>
    </rPh>
    <rPh sb="6" eb="8">
      <t>ヨコハマ</t>
    </rPh>
    <phoneticPr fontId="9"/>
  </si>
  <si>
    <t>010404</t>
    <phoneticPr fontId="9"/>
  </si>
  <si>
    <t>A1802</t>
    <phoneticPr fontId="9"/>
  </si>
  <si>
    <t>D1802</t>
    <phoneticPr fontId="9"/>
  </si>
  <si>
    <r>
      <t>日本大学</t>
    </r>
    <r>
      <rPr>
        <sz val="10"/>
        <rFont val="ＭＳ ゴシック"/>
        <family val="3"/>
        <charset val="128"/>
      </rPr>
      <t>藤沢</t>
    </r>
    <rPh sb="0" eb="2">
      <t>ニホン</t>
    </rPh>
    <rPh sb="2" eb="4">
      <t>ダイガク</t>
    </rPh>
    <rPh sb="4" eb="6">
      <t>フジサワ</t>
    </rPh>
    <phoneticPr fontId="9"/>
  </si>
  <si>
    <t>A3405</t>
  </si>
  <si>
    <t>D3406</t>
    <phoneticPr fontId="9"/>
  </si>
  <si>
    <t>E3404</t>
    <phoneticPr fontId="9"/>
  </si>
  <si>
    <t>横浜雙葉</t>
    <rPh sb="0" eb="1">
      <t>ヨコ</t>
    </rPh>
    <rPh sb="1" eb="2">
      <t>ハマ</t>
    </rPh>
    <rPh sb="3" eb="4">
      <t>ハ</t>
    </rPh>
    <phoneticPr fontId="9"/>
  </si>
  <si>
    <t>010405</t>
    <phoneticPr fontId="9"/>
  </si>
  <si>
    <t>A0406</t>
  </si>
  <si>
    <t>D0406</t>
  </si>
  <si>
    <t>E0401</t>
    <phoneticPr fontId="9"/>
  </si>
  <si>
    <t>藤嶺学園藤沢</t>
    <rPh sb="0" eb="1">
      <t>フジ</t>
    </rPh>
    <rPh sb="1" eb="2">
      <t>ミネ</t>
    </rPh>
    <rPh sb="2" eb="4">
      <t>ガクエン</t>
    </rPh>
    <rPh sb="4" eb="6">
      <t>フジサワ</t>
    </rPh>
    <phoneticPr fontId="9"/>
  </si>
  <si>
    <t>013403</t>
    <phoneticPr fontId="9"/>
  </si>
  <si>
    <t>A3406</t>
  </si>
  <si>
    <t>D3405</t>
    <phoneticPr fontId="9"/>
  </si>
  <si>
    <t>関東学院（三春台）</t>
    <rPh sb="0" eb="2">
      <t>カントウ</t>
    </rPh>
    <rPh sb="2" eb="4">
      <t>ガクイン</t>
    </rPh>
    <rPh sb="5" eb="8">
      <t>ミハルダイ</t>
    </rPh>
    <phoneticPr fontId="9"/>
  </si>
  <si>
    <t>A0501</t>
    <phoneticPr fontId="9"/>
  </si>
  <si>
    <t>D0501</t>
    <phoneticPr fontId="9"/>
  </si>
  <si>
    <t>E0501</t>
    <phoneticPr fontId="9"/>
  </si>
  <si>
    <t>藤沢翔陵</t>
    <rPh sb="0" eb="2">
      <t>フジサワ</t>
    </rPh>
    <rPh sb="2" eb="3">
      <t>ショウ</t>
    </rPh>
    <rPh sb="3" eb="4">
      <t>リョウ</t>
    </rPh>
    <phoneticPr fontId="9"/>
  </si>
  <si>
    <t>A3407</t>
  </si>
  <si>
    <t>青山学院横浜英和</t>
    <rPh sb="0" eb="2">
      <t>アオヤマ</t>
    </rPh>
    <rPh sb="2" eb="4">
      <t>ガクイン</t>
    </rPh>
    <rPh sb="4" eb="5">
      <t>ヨコ</t>
    </rPh>
    <rPh sb="5" eb="6">
      <t>ハマ</t>
    </rPh>
    <rPh sb="6" eb="8">
      <t>エイワ</t>
    </rPh>
    <phoneticPr fontId="9"/>
  </si>
  <si>
    <t>010501</t>
    <phoneticPr fontId="9"/>
  </si>
  <si>
    <t>A0502</t>
    <phoneticPr fontId="9"/>
  </si>
  <si>
    <t>D0502</t>
    <phoneticPr fontId="9"/>
  </si>
  <si>
    <t>E0502</t>
    <phoneticPr fontId="9"/>
  </si>
  <si>
    <t>聖園女学院</t>
    <rPh sb="0" eb="1">
      <t>セイ</t>
    </rPh>
    <rPh sb="1" eb="2">
      <t>ソノ</t>
    </rPh>
    <rPh sb="2" eb="5">
      <t>ジョガクイン</t>
    </rPh>
    <phoneticPr fontId="9"/>
  </si>
  <si>
    <t>A3408</t>
  </si>
  <si>
    <t>D3403</t>
    <phoneticPr fontId="9"/>
  </si>
  <si>
    <t>横浜清風</t>
    <rPh sb="0" eb="2">
      <t>ヨコハマ</t>
    </rPh>
    <rPh sb="2" eb="4">
      <t>セイフウ</t>
    </rPh>
    <phoneticPr fontId="9"/>
  </si>
  <si>
    <t>010601</t>
    <phoneticPr fontId="9"/>
  </si>
  <si>
    <t>A0601</t>
    <phoneticPr fontId="9"/>
  </si>
  <si>
    <t>慶應義塾湘南藤沢</t>
    <rPh sb="0" eb="2">
      <t>ケイオウ</t>
    </rPh>
    <rPh sb="2" eb="4">
      <t>ギジュク</t>
    </rPh>
    <rPh sb="4" eb="6">
      <t>ショウナン</t>
    </rPh>
    <rPh sb="6" eb="8">
      <t>フジサワ</t>
    </rPh>
    <phoneticPr fontId="9"/>
  </si>
  <si>
    <t>A3409</t>
  </si>
  <si>
    <t>D3404</t>
  </si>
  <si>
    <t>横浜学園</t>
    <rPh sb="0" eb="1">
      <t>ヨコ</t>
    </rPh>
    <rPh sb="1" eb="2">
      <t>ハマ</t>
    </rPh>
    <rPh sb="2" eb="4">
      <t>ガクエン</t>
    </rPh>
    <phoneticPr fontId="9"/>
  </si>
  <si>
    <t>010701</t>
    <phoneticPr fontId="9"/>
  </si>
  <si>
    <t>A0701</t>
    <phoneticPr fontId="9"/>
  </si>
  <si>
    <t>旭丘</t>
    <rPh sb="0" eb="2">
      <t>アサヒガオカ</t>
    </rPh>
    <phoneticPr fontId="9"/>
  </si>
  <si>
    <t>013501</t>
    <phoneticPr fontId="9"/>
  </si>
  <si>
    <t>A3501</t>
    <phoneticPr fontId="9"/>
  </si>
  <si>
    <t>関東学院六浦</t>
    <rPh sb="0" eb="2">
      <t>カントウ</t>
    </rPh>
    <rPh sb="2" eb="3">
      <t>ガクエン</t>
    </rPh>
    <rPh sb="3" eb="4">
      <t>イン</t>
    </rPh>
    <rPh sb="4" eb="6">
      <t>ムツウラ</t>
    </rPh>
    <phoneticPr fontId="9"/>
  </si>
  <si>
    <t>A0801</t>
    <phoneticPr fontId="9"/>
  </si>
  <si>
    <t>D0801</t>
    <phoneticPr fontId="9"/>
  </si>
  <si>
    <t>E0801</t>
    <phoneticPr fontId="9"/>
  </si>
  <si>
    <t>相洋</t>
    <rPh sb="0" eb="1">
      <t>ソウ</t>
    </rPh>
    <rPh sb="1" eb="2">
      <t>ヨウ</t>
    </rPh>
    <phoneticPr fontId="9"/>
  </si>
  <si>
    <t>013502</t>
    <phoneticPr fontId="9"/>
  </si>
  <si>
    <t>A3502</t>
  </si>
  <si>
    <t>D3501</t>
    <phoneticPr fontId="9"/>
  </si>
  <si>
    <t>横浜</t>
    <rPh sb="0" eb="2">
      <t>ヨコハマ</t>
    </rPh>
    <phoneticPr fontId="9"/>
  </si>
  <si>
    <t>010802</t>
    <phoneticPr fontId="9"/>
  </si>
  <si>
    <t>A0802</t>
    <phoneticPr fontId="9"/>
  </si>
  <si>
    <t>D0802</t>
  </si>
  <si>
    <t>ｱﾚｾｲｱ湘南(平和学園小含む)</t>
    <rPh sb="5" eb="7">
      <t>ショウナン</t>
    </rPh>
    <rPh sb="8" eb="10">
      <t>ヘイワ</t>
    </rPh>
    <rPh sb="10" eb="12">
      <t>ガクエン</t>
    </rPh>
    <rPh sb="12" eb="13">
      <t>ショウ</t>
    </rPh>
    <rPh sb="13" eb="14">
      <t>フク</t>
    </rPh>
    <phoneticPr fontId="9"/>
  </si>
  <si>
    <t>013601</t>
    <phoneticPr fontId="9"/>
  </si>
  <si>
    <t>A3601</t>
    <phoneticPr fontId="9"/>
  </si>
  <si>
    <t>D3601</t>
    <phoneticPr fontId="9"/>
  </si>
  <si>
    <t>E3601</t>
    <phoneticPr fontId="9"/>
  </si>
  <si>
    <t>横浜創学館</t>
    <rPh sb="0" eb="2">
      <t>ヨコハマ</t>
    </rPh>
    <rPh sb="2" eb="3">
      <t>ソウ</t>
    </rPh>
    <rPh sb="3" eb="4">
      <t>ガク</t>
    </rPh>
    <rPh sb="4" eb="5">
      <t>カン</t>
    </rPh>
    <phoneticPr fontId="9"/>
  </si>
  <si>
    <t>010801</t>
    <phoneticPr fontId="9"/>
  </si>
  <si>
    <t>A0803</t>
  </si>
  <si>
    <t>聖和学院</t>
    <rPh sb="0" eb="2">
      <t>セイワ</t>
    </rPh>
    <rPh sb="2" eb="4">
      <t>ガクイン</t>
    </rPh>
    <phoneticPr fontId="9"/>
  </si>
  <si>
    <t>013702</t>
    <phoneticPr fontId="9"/>
  </si>
  <si>
    <t>A3701</t>
    <phoneticPr fontId="9"/>
  </si>
  <si>
    <t>D3701</t>
    <phoneticPr fontId="9"/>
  </si>
  <si>
    <t>慶應義塾（横浜初等部含む）</t>
    <rPh sb="0" eb="2">
      <t>ケイオウ</t>
    </rPh>
    <rPh sb="2" eb="4">
      <t>ギジュク</t>
    </rPh>
    <rPh sb="5" eb="7">
      <t>ヨコハマ</t>
    </rPh>
    <rPh sb="7" eb="9">
      <t>ショトウ</t>
    </rPh>
    <rPh sb="9" eb="10">
      <t>ブ</t>
    </rPh>
    <rPh sb="10" eb="11">
      <t>フク</t>
    </rPh>
    <phoneticPr fontId="9"/>
  </si>
  <si>
    <t>A0901</t>
    <phoneticPr fontId="9"/>
  </si>
  <si>
    <t>D0901</t>
    <phoneticPr fontId="9"/>
  </si>
  <si>
    <t>E1702</t>
    <phoneticPr fontId="9"/>
  </si>
  <si>
    <t>逗子開成</t>
    <rPh sb="0" eb="2">
      <t>ズシ</t>
    </rPh>
    <rPh sb="2" eb="4">
      <t>カイセイ</t>
    </rPh>
    <phoneticPr fontId="9"/>
  </si>
  <si>
    <t>013701</t>
    <phoneticPr fontId="9"/>
  </si>
  <si>
    <t>A3702</t>
  </si>
  <si>
    <t>D3702</t>
  </si>
  <si>
    <t>英理女子学院</t>
    <rPh sb="0" eb="1">
      <t>エイ</t>
    </rPh>
    <rPh sb="1" eb="2">
      <t>リ</t>
    </rPh>
    <rPh sb="2" eb="4">
      <t>ジョシ</t>
    </rPh>
    <rPh sb="4" eb="6">
      <t>ガクイン</t>
    </rPh>
    <phoneticPr fontId="9"/>
  </si>
  <si>
    <t>010902</t>
    <phoneticPr fontId="9"/>
  </si>
  <si>
    <t>A0902</t>
  </si>
  <si>
    <t>相模女子大学</t>
    <rPh sb="0" eb="2">
      <t>サガミ</t>
    </rPh>
    <rPh sb="2" eb="4">
      <t>ジョシ</t>
    </rPh>
    <rPh sb="4" eb="6">
      <t>ダイガク</t>
    </rPh>
    <phoneticPr fontId="9"/>
  </si>
  <si>
    <t>A3801</t>
    <phoneticPr fontId="9"/>
  </si>
  <si>
    <t>D3801</t>
    <phoneticPr fontId="9"/>
  </si>
  <si>
    <t>E3801</t>
    <phoneticPr fontId="9"/>
  </si>
  <si>
    <t>日本大学（横浜）</t>
    <rPh sb="0" eb="2">
      <t>ニホン</t>
    </rPh>
    <rPh sb="2" eb="4">
      <t>ダイガク</t>
    </rPh>
    <rPh sb="5" eb="7">
      <t>ヨコハマ</t>
    </rPh>
    <phoneticPr fontId="9"/>
  </si>
  <si>
    <t>A0904</t>
  </si>
  <si>
    <t>D0903</t>
    <phoneticPr fontId="9"/>
  </si>
  <si>
    <t>相模原</t>
    <rPh sb="0" eb="3">
      <t>サガミハラ</t>
    </rPh>
    <phoneticPr fontId="9"/>
  </si>
  <si>
    <t>013801</t>
    <phoneticPr fontId="9"/>
  </si>
  <si>
    <t>A3802</t>
    <phoneticPr fontId="9"/>
  </si>
  <si>
    <t>武相</t>
    <rPh sb="0" eb="1">
      <t>ブソウ</t>
    </rPh>
    <rPh sb="1" eb="2">
      <t>ソウ</t>
    </rPh>
    <phoneticPr fontId="9"/>
  </si>
  <si>
    <t>010903</t>
    <phoneticPr fontId="9"/>
  </si>
  <si>
    <t>A0905</t>
  </si>
  <si>
    <t>D0904</t>
  </si>
  <si>
    <t>東海大学付属相模</t>
    <rPh sb="0" eb="2">
      <t>トウカイ</t>
    </rPh>
    <rPh sb="2" eb="3">
      <t>ダイ</t>
    </rPh>
    <rPh sb="3" eb="4">
      <t>ガク</t>
    </rPh>
    <rPh sb="4" eb="6">
      <t>フゾク</t>
    </rPh>
    <rPh sb="6" eb="8">
      <t>サガミ</t>
    </rPh>
    <phoneticPr fontId="9"/>
  </si>
  <si>
    <t>A3803</t>
  </si>
  <si>
    <t>D3802</t>
    <phoneticPr fontId="9"/>
  </si>
  <si>
    <t>公文国際学園</t>
    <rPh sb="0" eb="2">
      <t>クモン</t>
    </rPh>
    <rPh sb="2" eb="4">
      <t>コクサイ</t>
    </rPh>
    <rPh sb="4" eb="6">
      <t>ガクエン</t>
    </rPh>
    <phoneticPr fontId="9"/>
  </si>
  <si>
    <t>A1001</t>
    <phoneticPr fontId="9"/>
  </si>
  <si>
    <t>D1001</t>
    <phoneticPr fontId="9"/>
  </si>
  <si>
    <t>麻布大学附属</t>
    <rPh sb="0" eb="2">
      <t>アザブ</t>
    </rPh>
    <rPh sb="2" eb="4">
      <t>ダイガク</t>
    </rPh>
    <rPh sb="4" eb="6">
      <t>フゾク</t>
    </rPh>
    <phoneticPr fontId="9"/>
  </si>
  <si>
    <t>A3804</t>
  </si>
  <si>
    <t>山手学院</t>
    <rPh sb="0" eb="2">
      <t>ヤマテ</t>
    </rPh>
    <rPh sb="2" eb="4">
      <t>ガクイン</t>
    </rPh>
    <phoneticPr fontId="9"/>
  </si>
  <si>
    <t>010406</t>
    <phoneticPr fontId="9"/>
  </si>
  <si>
    <t>A1201</t>
    <phoneticPr fontId="9"/>
  </si>
  <si>
    <t>D1201</t>
    <phoneticPr fontId="9"/>
  </si>
  <si>
    <t>聖セシリア女子</t>
    <rPh sb="0" eb="1">
      <t>セイ</t>
    </rPh>
    <rPh sb="5" eb="7">
      <t>ジョシ</t>
    </rPh>
    <phoneticPr fontId="9"/>
  </si>
  <si>
    <t>A4201</t>
    <phoneticPr fontId="9"/>
  </si>
  <si>
    <t>D4201</t>
    <phoneticPr fontId="9"/>
  </si>
  <si>
    <t>E4201</t>
    <phoneticPr fontId="9"/>
  </si>
  <si>
    <t>横浜商科大学</t>
    <rPh sb="0" eb="2">
      <t>ヨコハマ</t>
    </rPh>
    <rPh sb="2" eb="4">
      <t>ショウカ</t>
    </rPh>
    <rPh sb="4" eb="6">
      <t>ダイガク</t>
    </rPh>
    <phoneticPr fontId="9"/>
  </si>
  <si>
    <t>011401</t>
    <phoneticPr fontId="9"/>
  </si>
  <si>
    <t>A1401</t>
    <phoneticPr fontId="9"/>
  </si>
  <si>
    <t>柏木学園</t>
    <rPh sb="0" eb="1">
      <t>カシワ</t>
    </rPh>
    <rPh sb="1" eb="2">
      <t>キ</t>
    </rPh>
    <rPh sb="2" eb="4">
      <t>ガクエン</t>
    </rPh>
    <phoneticPr fontId="9"/>
  </si>
  <si>
    <t>014201</t>
    <phoneticPr fontId="9"/>
  </si>
  <si>
    <t>A4202</t>
  </si>
  <si>
    <t>森村学園</t>
    <rPh sb="0" eb="2">
      <t>モリムラ</t>
    </rPh>
    <rPh sb="2" eb="4">
      <t>ガクエン</t>
    </rPh>
    <phoneticPr fontId="9"/>
  </si>
  <si>
    <t>011502</t>
    <phoneticPr fontId="9"/>
  </si>
  <si>
    <t>A1502</t>
    <phoneticPr fontId="9"/>
  </si>
  <si>
    <t>D1502</t>
    <phoneticPr fontId="9"/>
  </si>
  <si>
    <t>E1502</t>
    <phoneticPr fontId="9"/>
  </si>
  <si>
    <t>向上</t>
    <rPh sb="0" eb="2">
      <t>コウジョウ</t>
    </rPh>
    <phoneticPr fontId="9"/>
  </si>
  <si>
    <t>014301</t>
    <phoneticPr fontId="9"/>
  </si>
  <si>
    <t>A4301</t>
    <phoneticPr fontId="9"/>
  </si>
  <si>
    <t>神奈川大学附属</t>
    <rPh sb="0" eb="3">
      <t>カナガワ</t>
    </rPh>
    <rPh sb="3" eb="5">
      <t>ダイガク</t>
    </rPh>
    <rPh sb="5" eb="7">
      <t>フゾク</t>
    </rPh>
    <phoneticPr fontId="9"/>
  </si>
  <si>
    <t>A1503</t>
  </si>
  <si>
    <t>D1503</t>
    <phoneticPr fontId="9"/>
  </si>
  <si>
    <t>自修館中等教育</t>
    <phoneticPr fontId="9"/>
  </si>
  <si>
    <t>横浜翠陵</t>
    <rPh sb="0" eb="2">
      <t>ヨコハマ</t>
    </rPh>
    <rPh sb="2" eb="3">
      <t>スイ</t>
    </rPh>
    <rPh sb="3" eb="4">
      <t>リョウ</t>
    </rPh>
    <phoneticPr fontId="9"/>
  </si>
  <si>
    <t>A1504</t>
  </si>
  <si>
    <t>D1504</t>
  </si>
  <si>
    <t>立花学園</t>
    <rPh sb="0" eb="2">
      <t>タチバナ</t>
    </rPh>
    <rPh sb="2" eb="4">
      <t>ガクエン</t>
    </rPh>
    <phoneticPr fontId="9"/>
  </si>
  <si>
    <t>015701</t>
    <phoneticPr fontId="9"/>
  </si>
  <si>
    <t>A5701</t>
    <phoneticPr fontId="9"/>
  </si>
  <si>
    <t>星槎</t>
    <rPh sb="0" eb="2">
      <t>セイサ</t>
    </rPh>
    <phoneticPr fontId="9"/>
  </si>
  <si>
    <t>A1402</t>
    <phoneticPr fontId="9"/>
  </si>
  <si>
    <t>D1401</t>
    <phoneticPr fontId="9"/>
  </si>
  <si>
    <t>函嶺白百合学園</t>
    <rPh sb="0" eb="1">
      <t>ハコダテ</t>
    </rPh>
    <rPh sb="1" eb="2">
      <t>ミネ</t>
    </rPh>
    <rPh sb="2" eb="5">
      <t>シラユリ</t>
    </rPh>
    <rPh sb="5" eb="7">
      <t>ガクエン</t>
    </rPh>
    <phoneticPr fontId="9"/>
  </si>
  <si>
    <t>016001</t>
    <phoneticPr fontId="9"/>
  </si>
  <si>
    <t>A6001</t>
    <phoneticPr fontId="9"/>
  </si>
  <si>
    <t>D6001</t>
    <phoneticPr fontId="9"/>
  </si>
  <si>
    <t>E6001</t>
    <phoneticPr fontId="9"/>
  </si>
  <si>
    <t>横浜隼人</t>
    <rPh sb="0" eb="2">
      <t>ヨコハマ</t>
    </rPh>
    <rPh sb="2" eb="4">
      <t>ハヤト</t>
    </rPh>
    <phoneticPr fontId="9"/>
  </si>
  <si>
    <t>010901</t>
    <phoneticPr fontId="9"/>
  </si>
  <si>
    <t>A1601</t>
    <phoneticPr fontId="9"/>
  </si>
  <si>
    <t>D1601</t>
    <phoneticPr fontId="9"/>
  </si>
  <si>
    <t>厚木中央</t>
    <rPh sb="0" eb="2">
      <t>アツギ</t>
    </rPh>
    <rPh sb="2" eb="4">
      <t>チュウオウ</t>
    </rPh>
    <phoneticPr fontId="9"/>
  </si>
  <si>
    <t>014101</t>
    <phoneticPr fontId="9"/>
  </si>
  <si>
    <t>C4101</t>
    <phoneticPr fontId="9"/>
  </si>
  <si>
    <t>桐蔭学園</t>
    <rPh sb="0" eb="2">
      <t>トウイン</t>
    </rPh>
    <rPh sb="2" eb="4">
      <t>ガクエン</t>
    </rPh>
    <phoneticPr fontId="9"/>
  </si>
  <si>
    <t>A1701</t>
    <phoneticPr fontId="9"/>
  </si>
  <si>
    <t>E1701</t>
  </si>
  <si>
    <t>清心女子</t>
    <rPh sb="0" eb="2">
      <t>セイシン</t>
    </rPh>
    <rPh sb="2" eb="4">
      <t>ジョシ</t>
    </rPh>
    <phoneticPr fontId="9"/>
  </si>
  <si>
    <t>C0901</t>
    <phoneticPr fontId="9"/>
  </si>
  <si>
    <t>秀英</t>
    <rPh sb="0" eb="1">
      <t>シュウ</t>
    </rPh>
    <rPh sb="1" eb="2">
      <t>エイ</t>
    </rPh>
    <phoneticPr fontId="9"/>
  </si>
  <si>
    <t>C1601</t>
    <phoneticPr fontId="9"/>
  </si>
  <si>
    <t>サレジオ学院</t>
    <rPh sb="4" eb="6">
      <t>ガクイン</t>
    </rPh>
    <phoneticPr fontId="9"/>
  </si>
  <si>
    <t>012601</t>
    <phoneticPr fontId="9"/>
  </si>
  <si>
    <t>A1801</t>
    <phoneticPr fontId="9"/>
  </si>
  <si>
    <t>D1801</t>
    <phoneticPr fontId="9"/>
  </si>
  <si>
    <t>聖ステパノ学園</t>
    <rPh sb="0" eb="1">
      <t>セイ</t>
    </rPh>
    <rPh sb="5" eb="7">
      <t>ガクエン</t>
    </rPh>
    <phoneticPr fontId="9"/>
  </si>
  <si>
    <t>025301</t>
    <phoneticPr fontId="9"/>
  </si>
  <si>
    <t>D5301</t>
    <phoneticPr fontId="9"/>
  </si>
  <si>
    <t>E5301</t>
    <phoneticPr fontId="9"/>
  </si>
  <si>
    <t>大西学園</t>
    <rPh sb="0" eb="2">
      <t>オオニシ</t>
    </rPh>
    <rPh sb="2" eb="4">
      <t>ガクエン</t>
    </rPh>
    <phoneticPr fontId="9"/>
  </si>
  <si>
    <t>012301</t>
    <phoneticPr fontId="9"/>
  </si>
  <si>
    <t>A2301</t>
    <phoneticPr fontId="9"/>
  </si>
  <si>
    <t>D2301</t>
    <phoneticPr fontId="9"/>
  </si>
  <si>
    <t>E2301</t>
    <phoneticPr fontId="9"/>
  </si>
  <si>
    <t>シュタイナー学園</t>
    <rPh sb="6" eb="8">
      <t>ガクエン</t>
    </rPh>
    <phoneticPr fontId="9"/>
  </si>
  <si>
    <t>026801</t>
    <phoneticPr fontId="9"/>
  </si>
  <si>
    <t>A6801</t>
    <phoneticPr fontId="9"/>
  </si>
  <si>
    <t>D6801</t>
    <phoneticPr fontId="9"/>
  </si>
  <si>
    <t>E6801</t>
    <phoneticPr fontId="9"/>
  </si>
  <si>
    <t>法政大学第二</t>
    <rPh sb="0" eb="2">
      <t>ホウセイ</t>
    </rPh>
    <rPh sb="2" eb="4">
      <t>ダイガク</t>
    </rPh>
    <rPh sb="4" eb="5">
      <t>ダイ</t>
    </rPh>
    <rPh sb="5" eb="6">
      <t>２</t>
    </rPh>
    <phoneticPr fontId="9"/>
  </si>
  <si>
    <t>A2302</t>
    <phoneticPr fontId="9"/>
  </si>
  <si>
    <t>D2302</t>
    <phoneticPr fontId="9"/>
  </si>
  <si>
    <t>横浜三育</t>
    <rPh sb="0" eb="2">
      <t>ヨコハマ</t>
    </rPh>
    <rPh sb="2" eb="4">
      <t>サンイク</t>
    </rPh>
    <phoneticPr fontId="9"/>
  </si>
  <si>
    <t>E1401</t>
    <phoneticPr fontId="9"/>
  </si>
  <si>
    <t>洗足学園</t>
    <rPh sb="0" eb="2">
      <t>センゾク</t>
    </rPh>
    <rPh sb="2" eb="4">
      <t>ガクエン</t>
    </rPh>
    <phoneticPr fontId="9"/>
  </si>
  <si>
    <t>A2401</t>
    <phoneticPr fontId="9"/>
  </si>
  <si>
    <t>D2401</t>
    <phoneticPr fontId="9"/>
  </si>
  <si>
    <t>E2401</t>
    <phoneticPr fontId="9"/>
  </si>
  <si>
    <t>聖マリア</t>
    <rPh sb="0" eb="1">
      <t>セイ</t>
    </rPh>
    <phoneticPr fontId="9"/>
  </si>
  <si>
    <t>030401</t>
    <phoneticPr fontId="9"/>
  </si>
  <si>
    <t>E3701</t>
    <phoneticPr fontId="9"/>
  </si>
  <si>
    <t>カリタス女子</t>
    <rPh sb="4" eb="6">
      <t>ジョシ</t>
    </rPh>
    <phoneticPr fontId="9"/>
  </si>
  <si>
    <t>A2501</t>
    <phoneticPr fontId="9"/>
  </si>
  <si>
    <t>D2501</t>
    <phoneticPr fontId="9"/>
  </si>
  <si>
    <t>E2501</t>
    <phoneticPr fontId="9"/>
  </si>
  <si>
    <t>七沢希望の丘</t>
    <rPh sb="0" eb="2">
      <t>ナナサワ</t>
    </rPh>
    <rPh sb="2" eb="4">
      <t>キボウ</t>
    </rPh>
    <rPh sb="5" eb="6">
      <t>オカ</t>
    </rPh>
    <phoneticPr fontId="9"/>
  </si>
  <si>
    <t>034100</t>
    <phoneticPr fontId="9"/>
  </si>
  <si>
    <t>E4101</t>
    <phoneticPr fontId="9"/>
  </si>
  <si>
    <t>日本女子大学附属</t>
    <rPh sb="0" eb="2">
      <t>ニホン</t>
    </rPh>
    <rPh sb="2" eb="4">
      <t>ジョシ</t>
    </rPh>
    <rPh sb="4" eb="6">
      <t>ダイガク</t>
    </rPh>
    <rPh sb="6" eb="8">
      <t>フゾク</t>
    </rPh>
    <phoneticPr fontId="9"/>
  </si>
  <si>
    <t>A2502</t>
    <phoneticPr fontId="9"/>
  </si>
  <si>
    <t>D2502</t>
  </si>
  <si>
    <t>恵明学園</t>
    <rPh sb="0" eb="1">
      <t>ケイ</t>
    </rPh>
    <rPh sb="1" eb="2">
      <t>メイ</t>
    </rPh>
    <rPh sb="2" eb="4">
      <t>ガクエン</t>
    </rPh>
    <phoneticPr fontId="9"/>
  </si>
  <si>
    <t>036001</t>
    <phoneticPr fontId="9"/>
  </si>
  <si>
    <t>E6002</t>
    <phoneticPr fontId="9"/>
  </si>
  <si>
    <t>桐光学園</t>
    <rPh sb="0" eb="2">
      <t>トウコウ</t>
    </rPh>
    <rPh sb="2" eb="4">
      <t>ガクエン</t>
    </rPh>
    <phoneticPr fontId="9"/>
  </si>
  <si>
    <t>012701</t>
    <phoneticPr fontId="9"/>
  </si>
  <si>
    <t>A2701</t>
    <phoneticPr fontId="9"/>
  </si>
  <si>
    <t>D2701</t>
    <phoneticPr fontId="9"/>
  </si>
  <si>
    <t>E2701</t>
    <phoneticPr fontId="9"/>
  </si>
  <si>
    <t>横浜訓盲</t>
    <rPh sb="0" eb="1">
      <t>ヨコ</t>
    </rPh>
    <rPh sb="1" eb="2">
      <t>ハマ</t>
    </rPh>
    <rPh sb="2" eb="3">
      <t>クン</t>
    </rPh>
    <rPh sb="3" eb="4">
      <t>モウ</t>
    </rPh>
    <phoneticPr fontId="9"/>
  </si>
  <si>
    <t>040401</t>
    <phoneticPr fontId="9"/>
  </si>
  <si>
    <t>F0401</t>
    <phoneticPr fontId="9"/>
  </si>
  <si>
    <t>湘南学院</t>
    <rPh sb="0" eb="2">
      <t>ショウナン</t>
    </rPh>
    <rPh sb="2" eb="4">
      <t>ガクイン</t>
    </rPh>
    <phoneticPr fontId="9"/>
  </si>
  <si>
    <t>013101</t>
    <phoneticPr fontId="9"/>
  </si>
  <si>
    <t>A3101</t>
    <phoneticPr fontId="9"/>
  </si>
  <si>
    <t>聖坂養護</t>
    <rPh sb="0" eb="1">
      <t>ヒジリ</t>
    </rPh>
    <rPh sb="1" eb="2">
      <t>ザカ</t>
    </rPh>
    <rPh sb="2" eb="4">
      <t>ヨウゴ</t>
    </rPh>
    <phoneticPr fontId="9"/>
  </si>
  <si>
    <t>050401</t>
    <phoneticPr fontId="9"/>
  </si>
  <si>
    <t>G0401</t>
    <phoneticPr fontId="9"/>
  </si>
  <si>
    <t>白鵬女子高等学校</t>
  </si>
  <si>
    <t>聖ヨゼフ学園高等学校</t>
  </si>
  <si>
    <t>橘学苑高等学校</t>
  </si>
  <si>
    <t>鶴見大学附属高等学校</t>
  </si>
  <si>
    <t>法政大学第二高等学校</t>
  </si>
  <si>
    <t>浅野高等学校</t>
  </si>
  <si>
    <t>神奈川学園高等学校</t>
  </si>
  <si>
    <t>横浜創英高等学校</t>
  </si>
  <si>
    <t>横浜翠陵高等学校</t>
  </si>
  <si>
    <t>捜真女学校高等学部</t>
  </si>
  <si>
    <t>聖光学院高等学校</t>
  </si>
  <si>
    <t>フェリス女学院高等学校</t>
  </si>
  <si>
    <t>横浜共立学園高等学校</t>
  </si>
  <si>
    <t>横浜女学院高等学校</t>
  </si>
  <si>
    <t>中央大学附属横浜高等学校</t>
  </si>
  <si>
    <t>横浜雙葉高等学校</t>
  </si>
  <si>
    <t>関東学院高等学校</t>
  </si>
  <si>
    <t>関東学院六浦高等学校</t>
  </si>
  <si>
    <t>横浜清風高等学校</t>
  </si>
  <si>
    <t>横浜学園高等学校</t>
  </si>
  <si>
    <t>横浜高等学校</t>
  </si>
  <si>
    <t>横浜創学館高等学校</t>
  </si>
  <si>
    <t>慶應義塾高等学校</t>
  </si>
  <si>
    <t>慶應義塾湘南藤沢高等部</t>
  </si>
  <si>
    <t>日本大学高等学校</t>
  </si>
  <si>
    <t>日本大学藤沢高等学校</t>
  </si>
  <si>
    <t>武相高等学校</t>
  </si>
  <si>
    <t>公文国際学園高等部</t>
  </si>
  <si>
    <t>山手学院高等学校</t>
  </si>
  <si>
    <t>森村学園高等部</t>
  </si>
  <si>
    <t>神奈川大学附属高等学校</t>
  </si>
  <si>
    <t>横浜隼人高等学校</t>
  </si>
  <si>
    <t>清心女子高等学校</t>
  </si>
  <si>
    <t>秀英高等学校</t>
  </si>
  <si>
    <t>桐蔭学園高等学校</t>
  </si>
  <si>
    <t>サレジオ学院高等学校</t>
  </si>
  <si>
    <t>大西学園高等学校</t>
  </si>
  <si>
    <t>洗足学園高等学校</t>
  </si>
  <si>
    <t>カリタス女子高等学校</t>
  </si>
  <si>
    <t>日本女子大学附属高等学校</t>
  </si>
  <si>
    <t>桐光学園高等学校</t>
  </si>
  <si>
    <t>湘南学院高等学校</t>
  </si>
  <si>
    <t>三浦学苑高等学校</t>
  </si>
  <si>
    <t>緑ヶ丘女子高等学校</t>
  </si>
  <si>
    <t>横須賀学院高等学校</t>
  </si>
  <si>
    <t>平塚学園高等学校</t>
  </si>
  <si>
    <t>栄光学園高等学校</t>
  </si>
  <si>
    <t>鎌倉学園高等学校</t>
  </si>
  <si>
    <t>鎌倉女学院高等学校</t>
  </si>
  <si>
    <t>北鎌倉女子学園高等学校</t>
  </si>
  <si>
    <t>鎌倉女子大学高等部</t>
  </si>
  <si>
    <t>清泉女学院高等学校</t>
  </si>
  <si>
    <t>鵠沼高等学校</t>
  </si>
  <si>
    <t>藤嶺学園藤沢高等学校</t>
  </si>
  <si>
    <t>藤沢翔陵高等学校</t>
  </si>
  <si>
    <t>湘南工科大学附属高等学校</t>
  </si>
  <si>
    <t>湘南学園高等学校</t>
  </si>
  <si>
    <t>湘南白百合学園高等学校</t>
  </si>
  <si>
    <t>聖園女学院高等学校</t>
  </si>
  <si>
    <t>旭丘高等学校</t>
  </si>
  <si>
    <t>相洋高等学校</t>
  </si>
  <si>
    <t>アレセイア湘南高等学校</t>
  </si>
  <si>
    <t>聖和学院高等学校</t>
  </si>
  <si>
    <t>逗子開成高等学校</t>
  </si>
  <si>
    <t>相模女子大学高等部</t>
  </si>
  <si>
    <t>相模原高等学校</t>
  </si>
  <si>
    <t>東海大学付属相模高等学校</t>
  </si>
  <si>
    <t>麻布大学附属高等学校</t>
  </si>
  <si>
    <t>聖セシリア女子高等学校</t>
  </si>
  <si>
    <t>向上高等学校</t>
  </si>
  <si>
    <t>立花学園高等学校</t>
  </si>
  <si>
    <t>函嶺白百合学園高等学校</t>
  </si>
  <si>
    <t>柏木学園高等学校</t>
  </si>
  <si>
    <t>星槎高等学校</t>
  </si>
  <si>
    <t>厚木中央高等学校</t>
  </si>
  <si>
    <t>シュタイナー学園高等部</t>
  </si>
  <si>
    <t>緑ヶ丘</t>
    <rPh sb="0" eb="3">
      <t>ミドリガオカ</t>
    </rPh>
    <phoneticPr fontId="1"/>
  </si>
  <si>
    <t>E3402</t>
    <phoneticPr fontId="1"/>
  </si>
  <si>
    <t>A2302</t>
  </si>
  <si>
    <t>学校コード</t>
  </si>
  <si>
    <t>学校名・フル</t>
  </si>
  <si>
    <t>校長名</t>
  </si>
  <si>
    <t>設置者名</t>
  </si>
  <si>
    <t>代表者名</t>
  </si>
  <si>
    <t>A0101</t>
  </si>
  <si>
    <t>(学)藤華学院</t>
  </si>
  <si>
    <t>嵯峨  実允</t>
  </si>
  <si>
    <t>多田　信哉</t>
  </si>
  <si>
    <t>(学)アトンメント会</t>
  </si>
  <si>
    <t>平松　達美</t>
  </si>
  <si>
    <t>外西　俊一郎</t>
  </si>
  <si>
    <t>(学)橘学苑</t>
  </si>
  <si>
    <t>(学)総持学園</t>
  </si>
  <si>
    <t>法政大学国際高等学校</t>
  </si>
  <si>
    <t>(学)法政大学</t>
  </si>
  <si>
    <t>A0201</t>
  </si>
  <si>
    <t>古梶　裕之</t>
  </si>
  <si>
    <t>(学)浅野学園</t>
  </si>
  <si>
    <t>浅野  一</t>
  </si>
  <si>
    <t>及川　正俊</t>
  </si>
  <si>
    <t>(学)神奈川学園</t>
  </si>
  <si>
    <t>(学)堀井学園</t>
  </si>
  <si>
    <t>堀井  基章</t>
  </si>
  <si>
    <t>(学)捜真学院</t>
  </si>
  <si>
    <t>A0401</t>
  </si>
  <si>
    <t>工藤　誠一</t>
  </si>
  <si>
    <t>(学)聖マリア学園</t>
  </si>
  <si>
    <t>A0402</t>
  </si>
  <si>
    <t>(学)フェリス女学院</t>
  </si>
  <si>
    <t>亀德　忠誠</t>
  </si>
  <si>
    <t>小澤　伸男</t>
  </si>
  <si>
    <t>(学)横浜共立学園</t>
  </si>
  <si>
    <t>平間　宏一</t>
  </si>
  <si>
    <t>(学)横浜学院</t>
  </si>
  <si>
    <t>金子  　大</t>
  </si>
  <si>
    <t>木下　耕児</t>
  </si>
  <si>
    <t>(学)中央大学</t>
  </si>
  <si>
    <t>大村　雅彦</t>
  </si>
  <si>
    <t>(学)横浜雙葉学園</t>
  </si>
  <si>
    <t>鈴木　真</t>
  </si>
  <si>
    <t>A0501</t>
  </si>
  <si>
    <t>(学)関東学院</t>
  </si>
  <si>
    <t>A0502</t>
  </si>
  <si>
    <t>青山学院横浜英和高等学校</t>
  </si>
  <si>
    <t>小久保　光世</t>
  </si>
  <si>
    <t>(学)横浜英和学院</t>
  </si>
  <si>
    <t>A0601</t>
  </si>
  <si>
    <t>(学)横浜清風学園</t>
  </si>
  <si>
    <t>A0701</t>
  </si>
  <si>
    <t>田沼  光明</t>
  </si>
  <si>
    <t>(学)横浜学園</t>
  </si>
  <si>
    <t>A0801</t>
  </si>
  <si>
    <t>黒畑　勝男</t>
  </si>
  <si>
    <t>A0802</t>
  </si>
  <si>
    <t>葛　藏造</t>
  </si>
  <si>
    <t>(学)徳心学園</t>
  </si>
  <si>
    <t>(学)翔光学園</t>
  </si>
  <si>
    <t>A0901</t>
  </si>
  <si>
    <t>(学）慶應義塾</t>
  </si>
  <si>
    <t>伊藤　公平</t>
  </si>
  <si>
    <t>英理女子学院高等学校</t>
  </si>
  <si>
    <t>(学)高木学園</t>
  </si>
  <si>
    <t>髙木  暁子</t>
  </si>
  <si>
    <t>(学)日本大学</t>
  </si>
  <si>
    <t>(学)武相学園</t>
  </si>
  <si>
    <t>A1001</t>
  </si>
  <si>
    <t>(学)公文学園</t>
  </si>
  <si>
    <t>公文  倫子</t>
  </si>
  <si>
    <t>A1201</t>
  </si>
  <si>
    <t>(学)山手英学院</t>
  </si>
  <si>
    <t>A1401</t>
  </si>
  <si>
    <t>(学)横浜商科大学高等学校</t>
  </si>
  <si>
    <t>松本　一彦</t>
  </si>
  <si>
    <t>A1402</t>
  </si>
  <si>
    <t>金子　　肇</t>
  </si>
  <si>
    <t>A1403</t>
  </si>
  <si>
    <t>横浜富士見丘学園高等学校</t>
  </si>
  <si>
    <t>(学)富士見丘学園</t>
  </si>
  <si>
    <t>永川　尚文</t>
  </si>
  <si>
    <t>A1502</t>
  </si>
  <si>
    <t>(学)森村学園</t>
  </si>
  <si>
    <t>松本　茂</t>
  </si>
  <si>
    <t>(学)神奈川大学</t>
  </si>
  <si>
    <t>A1601</t>
  </si>
  <si>
    <t>(学)大谷学園</t>
  </si>
  <si>
    <t>大谷　高</t>
  </si>
  <si>
    <t>A1701</t>
  </si>
  <si>
    <t>岡田　直哉</t>
  </si>
  <si>
    <t>(学)桐蔭学園</t>
  </si>
  <si>
    <t>溝上　慎一</t>
  </si>
  <si>
    <t>A1801</t>
  </si>
  <si>
    <t>鳥越　政晴</t>
  </si>
  <si>
    <t>(学)サレジオ学院</t>
  </si>
  <si>
    <t>A2301</t>
  </si>
  <si>
    <t>(学)大西学園</t>
  </si>
  <si>
    <t>A2401</t>
  </si>
  <si>
    <t>宮阪　元子</t>
  </si>
  <si>
    <t>(学)洗足学園</t>
  </si>
  <si>
    <t>前田  壽一</t>
  </si>
  <si>
    <t>A2501</t>
  </si>
  <si>
    <t>萩原　千加子</t>
  </si>
  <si>
    <t>(学)カリタス学園</t>
  </si>
  <si>
    <t>齋藤　哲郎</t>
  </si>
  <si>
    <t>A2502</t>
  </si>
  <si>
    <t>(学)日本女子大学</t>
  </si>
  <si>
    <t>今市　涼子</t>
  </si>
  <si>
    <t>A2701</t>
  </si>
  <si>
    <t>(学)桐光学園</t>
  </si>
  <si>
    <t>小塚  良雄</t>
  </si>
  <si>
    <t>A3101</t>
  </si>
  <si>
    <t>(学)湘南学院</t>
  </si>
  <si>
    <t>内山　繁</t>
  </si>
  <si>
    <t>吉田　和市</t>
  </si>
  <si>
    <t>(学)三浦学苑</t>
  </si>
  <si>
    <t>髙橋  隆一</t>
  </si>
  <si>
    <t>A3103</t>
  </si>
  <si>
    <t>平田　幸夫</t>
  </si>
  <si>
    <t>(学)緑ヶ丘学院</t>
  </si>
  <si>
    <t>(学)横須賀学院</t>
  </si>
  <si>
    <t>A3201</t>
  </si>
  <si>
    <t>大澤  一仁</t>
  </si>
  <si>
    <t>(学)平塚学園</t>
  </si>
  <si>
    <t>A3301</t>
  </si>
  <si>
    <t>望月　伸一郎</t>
  </si>
  <si>
    <t>(学)上智学院</t>
  </si>
  <si>
    <t>(学)鎌倉学園</t>
  </si>
  <si>
    <t>長尾　宏道</t>
  </si>
  <si>
    <t>(学)鎌倉女学院</t>
  </si>
  <si>
    <t>杉山　美智子</t>
  </si>
  <si>
    <t>(学)北鎌倉女子学園</t>
  </si>
  <si>
    <t>藤崎　一郎</t>
  </si>
  <si>
    <t>(学)鎌倉女子大学</t>
  </si>
  <si>
    <t>福井　一光</t>
  </si>
  <si>
    <t>(学)清泉女学院</t>
  </si>
  <si>
    <t>深澤　光代</t>
  </si>
  <si>
    <t>A3401</t>
  </si>
  <si>
    <t>(学)藤嶺学園</t>
  </si>
  <si>
    <t>東山　勉</t>
  </si>
  <si>
    <t>山室　智明</t>
  </si>
  <si>
    <t>(学)湘南工科大学</t>
  </si>
  <si>
    <t>糸山　祐</t>
  </si>
  <si>
    <t>伊藤　眞哉</t>
  </si>
  <si>
    <t>(学)湘南学園</t>
  </si>
  <si>
    <t>(学)湘南白百合学園</t>
  </si>
  <si>
    <t>荻原　禮子</t>
  </si>
  <si>
    <t>(学)南山学園</t>
  </si>
  <si>
    <t>市瀬　英昭</t>
  </si>
  <si>
    <t>尾上　義和</t>
  </si>
  <si>
    <t>A3501</t>
  </si>
  <si>
    <t>水野　　浩</t>
  </si>
  <si>
    <t>(学)新名学園</t>
  </si>
  <si>
    <t>(学)明徳学園</t>
  </si>
  <si>
    <t>武井　清忠</t>
  </si>
  <si>
    <t>A3601</t>
  </si>
  <si>
    <t>(学)平和学園</t>
  </si>
  <si>
    <t>A3701</t>
  </si>
  <si>
    <t>佐々木　富紀子</t>
  </si>
  <si>
    <t>(学)聖和学院</t>
  </si>
  <si>
    <t>武藤　正</t>
  </si>
  <si>
    <t>(学)逗子開成学園</t>
  </si>
  <si>
    <t>A3801</t>
  </si>
  <si>
    <t>(学)相模女子大学</t>
  </si>
  <si>
    <t>風間　誠史</t>
  </si>
  <si>
    <t>A3802</t>
  </si>
  <si>
    <t>天野　雅秀</t>
  </si>
  <si>
    <t>(学)光明学園</t>
  </si>
  <si>
    <t>長澤　博文</t>
  </si>
  <si>
    <t>(学)東海大学</t>
  </si>
  <si>
    <t>松前  義昭</t>
  </si>
  <si>
    <t>(学)麻布獣医学園</t>
  </si>
  <si>
    <t>A4201</t>
  </si>
  <si>
    <t>森永　浩司</t>
  </si>
  <si>
    <t>(学)大和学園</t>
  </si>
  <si>
    <t>利光　康伸</t>
  </si>
  <si>
    <t>小野　充</t>
  </si>
  <si>
    <t>(学)柏木学園</t>
  </si>
  <si>
    <t>柏木　照正</t>
  </si>
  <si>
    <t>A4301</t>
  </si>
  <si>
    <t>(学)向上学園</t>
  </si>
  <si>
    <t>山田　貴久</t>
  </si>
  <si>
    <t>A5701</t>
  </si>
  <si>
    <t>(学)立花学園</t>
  </si>
  <si>
    <t>込山　英弥</t>
  </si>
  <si>
    <t>A6001</t>
  </si>
  <si>
    <t>(学)函嶺白百合学園</t>
  </si>
  <si>
    <t>A6801</t>
  </si>
  <si>
    <t>浦上　裕子</t>
  </si>
  <si>
    <t>(学)シュタイナー学園</t>
  </si>
  <si>
    <t>C0901</t>
  </si>
  <si>
    <t>三浦　成子</t>
  </si>
  <si>
    <t>C1601</t>
  </si>
  <si>
    <t>C4101</t>
  </si>
  <si>
    <t>(学)鈴木学園</t>
  </si>
  <si>
    <t>１．次世代を担う人材育成の促進</t>
    <rPh sb="2" eb="5">
      <t>ジセダイ</t>
    </rPh>
    <rPh sb="6" eb="7">
      <t>ニナ</t>
    </rPh>
    <rPh sb="8" eb="10">
      <t>ジンザイ</t>
    </rPh>
    <rPh sb="10" eb="12">
      <t>イクセイ</t>
    </rPh>
    <rPh sb="13" eb="15">
      <t>ソクシン</t>
    </rPh>
    <phoneticPr fontId="1"/>
  </si>
  <si>
    <t>調査票１</t>
    <rPh sb="0" eb="3">
      <t>チョウサヒョウ</t>
    </rPh>
    <phoneticPr fontId="1"/>
  </si>
  <si>
    <t>ｸﾞﾛｰﾊﾞﾙ人材育成のための英語教育強化</t>
    <rPh sb="7" eb="9">
      <t>ジンザイ</t>
    </rPh>
    <rPh sb="9" eb="11">
      <t>イクセイ</t>
    </rPh>
    <rPh sb="15" eb="17">
      <t>エイゴ</t>
    </rPh>
    <rPh sb="17" eb="19">
      <t>キョウイク</t>
    </rPh>
    <rPh sb="19" eb="21">
      <t>キョウカ</t>
    </rPh>
    <phoneticPr fontId="1"/>
  </si>
  <si>
    <t>国際交流の推進</t>
    <rPh sb="0" eb="2">
      <t>コクサイ</t>
    </rPh>
    <rPh sb="2" eb="4">
      <t>コウリュウ</t>
    </rPh>
    <rPh sb="5" eb="7">
      <t>スイシン</t>
    </rPh>
    <phoneticPr fontId="1"/>
  </si>
  <si>
    <t>数理・データサイエンス・ＡＩ教育等の推進</t>
    <rPh sb="0" eb="2">
      <t>スウリ</t>
    </rPh>
    <rPh sb="14" eb="16">
      <t>キョウイク</t>
    </rPh>
    <rPh sb="16" eb="17">
      <t>トウ</t>
    </rPh>
    <rPh sb="18" eb="20">
      <t>スイシン</t>
    </rPh>
    <phoneticPr fontId="1"/>
  </si>
  <si>
    <t>その他</t>
    <rPh sb="2" eb="3">
      <t>タ</t>
    </rPh>
    <phoneticPr fontId="1"/>
  </si>
  <si>
    <t>①教員（教諭、常勤講師、非常勤教員）</t>
    <rPh sb="1" eb="3">
      <t>キョウイン</t>
    </rPh>
    <rPh sb="4" eb="6">
      <t>キョウユ</t>
    </rPh>
    <rPh sb="7" eb="9">
      <t>ジョウキン</t>
    </rPh>
    <rPh sb="9" eb="11">
      <t>コウシ</t>
    </rPh>
    <rPh sb="12" eb="15">
      <t>ヒジョウキン</t>
    </rPh>
    <rPh sb="15" eb="17">
      <t>キョウイン</t>
    </rPh>
    <phoneticPr fontId="1"/>
  </si>
  <si>
    <t>②常勤職員</t>
    <rPh sb="1" eb="3">
      <t>ジョウキン</t>
    </rPh>
    <rPh sb="3" eb="5">
      <t>ショクイン</t>
    </rPh>
    <phoneticPr fontId="1"/>
  </si>
  <si>
    <t>③非常勤職員</t>
    <rPh sb="1" eb="4">
      <t>ヒジョウキン</t>
    </rPh>
    <rPh sb="4" eb="6">
      <t>ショクイン</t>
    </rPh>
    <phoneticPr fontId="1"/>
  </si>
  <si>
    <t>金額確認</t>
    <rPh sb="0" eb="2">
      <t>キンガク</t>
    </rPh>
    <rPh sb="2" eb="4">
      <t>カクニン</t>
    </rPh>
    <phoneticPr fontId="1"/>
  </si>
  <si>
    <t>要件確認</t>
    <rPh sb="0" eb="2">
      <t>ヨウケン</t>
    </rPh>
    <rPh sb="2" eb="4">
      <t>カクニン</t>
    </rPh>
    <phoneticPr fontId="1"/>
  </si>
  <si>
    <t>項目</t>
    <rPh sb="0" eb="2">
      <t>コウモク</t>
    </rPh>
    <phoneticPr fontId="1"/>
  </si>
  <si>
    <t>金額</t>
    <rPh sb="0" eb="2">
      <t>キンガク</t>
    </rPh>
    <phoneticPr fontId="1"/>
  </si>
  <si>
    <t>積算内訳</t>
    <rPh sb="0" eb="2">
      <t>セキサン</t>
    </rPh>
    <rPh sb="2" eb="4">
      <t>ウチワケ</t>
    </rPh>
    <phoneticPr fontId="1"/>
  </si>
  <si>
    <t>合計</t>
    <rPh sb="0" eb="2">
      <t>ゴウケイ</t>
    </rPh>
    <phoneticPr fontId="1"/>
  </si>
  <si>
    <t>〇</t>
    <phoneticPr fontId="1"/>
  </si>
  <si>
    <t>×</t>
    <phoneticPr fontId="1"/>
  </si>
  <si>
    <t>エラーメッセージ1</t>
    <phoneticPr fontId="1"/>
  </si>
  <si>
    <t>エラーメッセージ2</t>
  </si>
  <si>
    <t>エラーメッセージ3</t>
  </si>
  <si>
    <t>エラーメッセージ4</t>
  </si>
  <si>
    <t>エラーメッセージ5</t>
  </si>
  <si>
    <t>確認表</t>
    <rPh sb="0" eb="2">
      <t>カクニン</t>
    </rPh>
    <rPh sb="2" eb="3">
      <t>ヒョウ</t>
    </rPh>
    <phoneticPr fontId="1"/>
  </si>
  <si>
    <t>他と合算してクリア（最後のシートでは必ず〇を選択してください。）</t>
    <rPh sb="0" eb="1">
      <t>ホカ</t>
    </rPh>
    <rPh sb="2" eb="4">
      <t>ガッサン</t>
    </rPh>
    <rPh sb="10" eb="12">
      <t>サイゴ</t>
    </rPh>
    <rPh sb="18" eb="19">
      <t>カナラ</t>
    </rPh>
    <rPh sb="22" eb="24">
      <t>センタク</t>
    </rPh>
    <phoneticPr fontId="1"/>
  </si>
  <si>
    <t>判定</t>
    <rPh sb="0" eb="2">
      <t>ハンテイ</t>
    </rPh>
    <phoneticPr fontId="1"/>
  </si>
  <si>
    <t>ｱｸﾃｨﾌﾞ･ﾗｰﾆﾝｸﾞの視点を踏まえた教員研修</t>
    <rPh sb="14" eb="16">
      <t>シテン</t>
    </rPh>
    <rPh sb="17" eb="18">
      <t>フ</t>
    </rPh>
    <rPh sb="21" eb="23">
      <t>キョウイン</t>
    </rPh>
    <rPh sb="23" eb="25">
      <t>ケンシュウ</t>
    </rPh>
    <phoneticPr fontId="1"/>
  </si>
  <si>
    <t>学校におけるｶﾘｷｭﾗﾑ･ﾏﾈｼﾞﾒﾝﾄの促進</t>
    <rPh sb="0" eb="2">
      <t>ガッコウ</t>
    </rPh>
    <rPh sb="21" eb="23">
      <t>ソクシン</t>
    </rPh>
    <phoneticPr fontId="1"/>
  </si>
  <si>
    <t>新たな教科に対応した教育方法の開発</t>
    <rPh sb="0" eb="1">
      <t>アラ</t>
    </rPh>
    <rPh sb="3" eb="5">
      <t>キョウカ</t>
    </rPh>
    <rPh sb="6" eb="8">
      <t>タイオウ</t>
    </rPh>
    <rPh sb="10" eb="12">
      <t>キョウイク</t>
    </rPh>
    <rPh sb="12" eb="14">
      <t>ホウホウ</t>
    </rPh>
    <rPh sb="15" eb="17">
      <t>カイハツ</t>
    </rPh>
    <phoneticPr fontId="1"/>
  </si>
  <si>
    <t>その他</t>
    <rPh sb="2" eb="3">
      <t>タ</t>
    </rPh>
    <phoneticPr fontId="1"/>
  </si>
  <si>
    <t>エラーメッセージ1</t>
    <phoneticPr fontId="1"/>
  </si>
  <si>
    <t>内容を具体的に記載してください。（資料添付による代替可）</t>
    <rPh sb="0" eb="2">
      <t>ナイヨウ</t>
    </rPh>
    <phoneticPr fontId="1"/>
  </si>
  <si>
    <t>①</t>
    <phoneticPr fontId="1"/>
  </si>
  <si>
    <t>②</t>
    <phoneticPr fontId="1"/>
  </si>
  <si>
    <t>③</t>
    <phoneticPr fontId="1"/>
  </si>
  <si>
    <t>④</t>
    <phoneticPr fontId="1"/>
  </si>
  <si>
    <t>⑤</t>
    <phoneticPr fontId="1"/>
  </si>
  <si>
    <t>⑥</t>
    <phoneticPr fontId="1"/>
  </si>
  <si>
    <t>⑧</t>
    <phoneticPr fontId="1"/>
  </si>
  <si>
    <t>⑨</t>
    <phoneticPr fontId="1"/>
  </si>
  <si>
    <t>⑩</t>
    <phoneticPr fontId="1"/>
  </si>
  <si>
    <t>⑦</t>
    <phoneticPr fontId="1"/>
  </si>
  <si>
    <t>内容を具体的に記載してください。（資料添付による代替可）</t>
    <phoneticPr fontId="1"/>
  </si>
  <si>
    <t>⑥</t>
    <phoneticPr fontId="1"/>
  </si>
  <si>
    <t>⑦</t>
    <phoneticPr fontId="1"/>
  </si>
  <si>
    <t>⑧</t>
    <phoneticPr fontId="1"/>
  </si>
  <si>
    <t>⑨</t>
    <phoneticPr fontId="1"/>
  </si>
  <si>
    <t>⑩</t>
    <phoneticPr fontId="1"/>
  </si>
  <si>
    <t>②</t>
    <phoneticPr fontId="1"/>
  </si>
  <si>
    <t>改善計画の評価を第三者に依頼したか。</t>
    <rPh sb="0" eb="2">
      <t>カイゼン</t>
    </rPh>
    <rPh sb="2" eb="4">
      <t>ケイカク</t>
    </rPh>
    <rPh sb="5" eb="7">
      <t>ヒョウカ</t>
    </rPh>
    <rPh sb="8" eb="11">
      <t>ダイサンシャ</t>
    </rPh>
    <rPh sb="12" eb="14">
      <t>イライ</t>
    </rPh>
    <phoneticPr fontId="1"/>
  </si>
  <si>
    <t>③</t>
    <phoneticPr fontId="1"/>
  </si>
  <si>
    <t>基本金組入前年度収支差額を記載してください。</t>
    <rPh sb="0" eb="2">
      <t>キホン</t>
    </rPh>
    <rPh sb="2" eb="3">
      <t>キン</t>
    </rPh>
    <rPh sb="3" eb="4">
      <t>ク</t>
    </rPh>
    <rPh sb="4" eb="5">
      <t>イ</t>
    </rPh>
    <rPh sb="5" eb="6">
      <t>マエ</t>
    </rPh>
    <rPh sb="6" eb="8">
      <t>ネンド</t>
    </rPh>
    <rPh sb="8" eb="10">
      <t>シュウシ</t>
    </rPh>
    <rPh sb="10" eb="12">
      <t>サガク</t>
    </rPh>
    <rPh sb="13" eb="15">
      <t>キサイ</t>
    </rPh>
    <phoneticPr fontId="1"/>
  </si>
  <si>
    <t>事業収入を記載してください。</t>
    <rPh sb="0" eb="2">
      <t>ジギョウ</t>
    </rPh>
    <rPh sb="2" eb="4">
      <t>シュウニュウ</t>
    </rPh>
    <rPh sb="5" eb="7">
      <t>キサイ</t>
    </rPh>
    <phoneticPr fontId="1"/>
  </si>
  <si>
    <t>①</t>
    <phoneticPr fontId="1"/>
  </si>
  <si>
    <t>④</t>
    <phoneticPr fontId="1"/>
  </si>
  <si>
    <t>⑤</t>
    <phoneticPr fontId="1"/>
  </si>
  <si>
    <t>⑥</t>
    <phoneticPr fontId="1"/>
  </si>
  <si>
    <t>⑦</t>
    <phoneticPr fontId="1"/>
  </si>
  <si>
    <t>⑧</t>
    <phoneticPr fontId="1"/>
  </si>
  <si>
    <t>⑨</t>
    <phoneticPr fontId="1"/>
  </si>
  <si>
    <t>⑪</t>
    <phoneticPr fontId="1"/>
  </si>
  <si>
    <t>⑫</t>
    <phoneticPr fontId="1"/>
  </si>
  <si>
    <t>⑬</t>
    <phoneticPr fontId="1"/>
  </si>
  <si>
    <t>経営改善計画書の写し等資料や第三者評価を証明する資料を添付したか。</t>
    <rPh sb="0" eb="2">
      <t>ケイエイ</t>
    </rPh>
    <rPh sb="2" eb="4">
      <t>カイゼン</t>
    </rPh>
    <rPh sb="4" eb="7">
      <t>ケイカクショ</t>
    </rPh>
    <rPh sb="8" eb="9">
      <t>ウツ</t>
    </rPh>
    <rPh sb="10" eb="11">
      <t>トウ</t>
    </rPh>
    <rPh sb="11" eb="13">
      <t>シリョウ</t>
    </rPh>
    <rPh sb="14" eb="17">
      <t>ダイサンシャ</t>
    </rPh>
    <rPh sb="17" eb="19">
      <t>ヒョウカ</t>
    </rPh>
    <rPh sb="20" eb="22">
      <t>ショウメイ</t>
    </rPh>
    <rPh sb="24" eb="26">
      <t>シリョウ</t>
    </rPh>
    <rPh sb="27" eb="29">
      <t>テンプ</t>
    </rPh>
    <phoneticPr fontId="1"/>
  </si>
  <si>
    <t>成績基準</t>
    <rPh sb="0" eb="2">
      <t>セイセキ</t>
    </rPh>
    <rPh sb="2" eb="4">
      <t>キジュン</t>
    </rPh>
    <phoneticPr fontId="1"/>
  </si>
  <si>
    <t>神奈川県高体連表彰</t>
    <rPh sb="0" eb="4">
      <t>カナガワケン</t>
    </rPh>
    <rPh sb="4" eb="7">
      <t>コウタイレン</t>
    </rPh>
    <rPh sb="7" eb="9">
      <t>ヒョウショウ</t>
    </rPh>
    <phoneticPr fontId="1"/>
  </si>
  <si>
    <t>高野連加入高のうち全国大会へ出場</t>
    <rPh sb="0" eb="3">
      <t>コウヤレン</t>
    </rPh>
    <rPh sb="3" eb="5">
      <t>カニュウ</t>
    </rPh>
    <rPh sb="5" eb="6">
      <t>コウ</t>
    </rPh>
    <rPh sb="9" eb="11">
      <t>ゼンコク</t>
    </rPh>
    <rPh sb="11" eb="13">
      <t>タイカイ</t>
    </rPh>
    <rPh sb="14" eb="16">
      <t>シュツジョウ</t>
    </rPh>
    <phoneticPr fontId="1"/>
  </si>
  <si>
    <t>生徒の部活動加入率が高く、活動が積極的に行われていること。</t>
    <rPh sb="0" eb="2">
      <t>セイト</t>
    </rPh>
    <rPh sb="3" eb="6">
      <t>ブカツドウ</t>
    </rPh>
    <rPh sb="6" eb="9">
      <t>カニュウリツ</t>
    </rPh>
    <rPh sb="10" eb="11">
      <t>タカ</t>
    </rPh>
    <rPh sb="13" eb="15">
      <t>カツドウ</t>
    </rPh>
    <rPh sb="16" eb="19">
      <t>セッキョクテキ</t>
    </rPh>
    <rPh sb="20" eb="21">
      <t>オコナ</t>
    </rPh>
    <phoneticPr fontId="1"/>
  </si>
  <si>
    <t>長年にわたり活発な部活動を続けるなど、他の模範となる成果を上げていること。</t>
    <rPh sb="0" eb="2">
      <t>ナガネン</t>
    </rPh>
    <rPh sb="6" eb="8">
      <t>カッパツ</t>
    </rPh>
    <rPh sb="9" eb="12">
      <t>ブカツドウ</t>
    </rPh>
    <rPh sb="13" eb="14">
      <t>ツヅ</t>
    </rPh>
    <rPh sb="19" eb="20">
      <t>ホカ</t>
    </rPh>
    <rPh sb="21" eb="23">
      <t>モハン</t>
    </rPh>
    <rPh sb="26" eb="28">
      <t>セイカ</t>
    </rPh>
    <rPh sb="29" eb="30">
      <t>ア</t>
    </rPh>
    <phoneticPr fontId="1"/>
  </si>
  <si>
    <t>部活名</t>
    <rPh sb="0" eb="1">
      <t>ブ</t>
    </rPh>
    <rPh sb="2" eb="3">
      <t>メイ</t>
    </rPh>
    <phoneticPr fontId="1"/>
  </si>
  <si>
    <t>団体表彰</t>
    <rPh sb="0" eb="2">
      <t>ダンタイ</t>
    </rPh>
    <rPh sb="2" eb="4">
      <t>ヒョウショウ</t>
    </rPh>
    <phoneticPr fontId="1"/>
  </si>
  <si>
    <t>個人表彰</t>
    <rPh sb="0" eb="2">
      <t>コジン</t>
    </rPh>
    <rPh sb="2" eb="4">
      <t>ヒョウショウ</t>
    </rPh>
    <phoneticPr fontId="1"/>
  </si>
  <si>
    <t>積極的な部活動</t>
    <rPh sb="0" eb="3">
      <t>セッキョクテキ</t>
    </rPh>
    <rPh sb="4" eb="7">
      <t>ブカツドウ</t>
    </rPh>
    <phoneticPr fontId="1"/>
  </si>
  <si>
    <t>他の模範となる成績</t>
    <rPh sb="0" eb="1">
      <t>タ</t>
    </rPh>
    <rPh sb="2" eb="4">
      <t>モハン</t>
    </rPh>
    <rPh sb="7" eb="9">
      <t>セイセキ</t>
    </rPh>
    <phoneticPr fontId="1"/>
  </si>
  <si>
    <t>件数</t>
    <rPh sb="0" eb="2">
      <t>ケンスウ</t>
    </rPh>
    <phoneticPr fontId="1"/>
  </si>
  <si>
    <t>氏名（個人/ﾁｰﾑ表彰の場合）</t>
    <rPh sb="0" eb="2">
      <t>シメイ</t>
    </rPh>
    <rPh sb="3" eb="5">
      <t>コジン</t>
    </rPh>
    <rPh sb="9" eb="11">
      <t>ヒョウショウ</t>
    </rPh>
    <rPh sb="12" eb="14">
      <t>バアイ</t>
    </rPh>
    <phoneticPr fontId="1"/>
  </si>
  <si>
    <t>表彰人数（個人/ﾁｰﾑ表彰の場合）</t>
    <rPh sb="0" eb="2">
      <t>ヒョウショウ</t>
    </rPh>
    <rPh sb="2" eb="4">
      <t>ニンズウ</t>
    </rPh>
    <phoneticPr fontId="1"/>
  </si>
  <si>
    <t>高総文祭で表彰されたもの</t>
    <rPh sb="0" eb="1">
      <t>コウ</t>
    </rPh>
    <rPh sb="1" eb="2">
      <t>ソウ</t>
    </rPh>
    <rPh sb="2" eb="3">
      <t>ブン</t>
    </rPh>
    <rPh sb="3" eb="4">
      <t>サイ</t>
    </rPh>
    <rPh sb="5" eb="7">
      <t>ヒョウショウ</t>
    </rPh>
    <phoneticPr fontId="1"/>
  </si>
  <si>
    <t>全国大会で表彰されたもの</t>
    <rPh sb="0" eb="2">
      <t>ゼンコク</t>
    </rPh>
    <rPh sb="2" eb="4">
      <t>タイカイ</t>
    </rPh>
    <rPh sb="5" eb="7">
      <t>ヒョウショウ</t>
    </rPh>
    <phoneticPr fontId="1"/>
  </si>
  <si>
    <t>番号</t>
  </si>
  <si>
    <t>学年</t>
  </si>
  <si>
    <t>組</t>
  </si>
  <si>
    <t>氏名</t>
  </si>
  <si>
    <t>中学３年時の欠席日数</t>
  </si>
  <si>
    <t>対象生徒割合（自動計算）</t>
    <rPh sb="0" eb="2">
      <t>タイショウ</t>
    </rPh>
    <rPh sb="2" eb="4">
      <t>セイト</t>
    </rPh>
    <rPh sb="4" eb="6">
      <t>ワリアイ</t>
    </rPh>
    <rPh sb="7" eb="9">
      <t>ジドウ</t>
    </rPh>
    <rPh sb="9" eb="11">
      <t>ケイサン</t>
    </rPh>
    <phoneticPr fontId="1"/>
  </si>
  <si>
    <t>生 徒 氏 名</t>
    <rPh sb="0" eb="1">
      <t>セイ</t>
    </rPh>
    <rPh sb="2" eb="3">
      <t>ト</t>
    </rPh>
    <rPh sb="4" eb="5">
      <t>シ</t>
    </rPh>
    <rPh sb="6" eb="7">
      <t>ナ</t>
    </rPh>
    <phoneticPr fontId="1"/>
  </si>
  <si>
    <t>学校名</t>
    <rPh sb="0" eb="3">
      <t>ガッコウメイ</t>
    </rPh>
    <phoneticPr fontId="11"/>
  </si>
  <si>
    <t>①次世代を担う人材育成の促進</t>
    <rPh sb="1" eb="4">
      <t>ジセダイ</t>
    </rPh>
    <rPh sb="5" eb="6">
      <t>ニナ</t>
    </rPh>
    <rPh sb="7" eb="9">
      <t>ジンザイ</t>
    </rPh>
    <rPh sb="9" eb="11">
      <t>イクセイ</t>
    </rPh>
    <rPh sb="12" eb="14">
      <t>ソクシン</t>
    </rPh>
    <phoneticPr fontId="11"/>
  </si>
  <si>
    <t>③教育相談体制の整備</t>
    <rPh sb="1" eb="3">
      <t>キョウイク</t>
    </rPh>
    <rPh sb="3" eb="5">
      <t>ソウダン</t>
    </rPh>
    <rPh sb="5" eb="7">
      <t>タイセイ</t>
    </rPh>
    <rPh sb="8" eb="10">
      <t>セイビ</t>
    </rPh>
    <phoneticPr fontId="11"/>
  </si>
  <si>
    <t>④職業・ボランティア・文化・健康・食等の教育の推進</t>
    <phoneticPr fontId="11"/>
  </si>
  <si>
    <t>⑤安全確保の推進</t>
    <phoneticPr fontId="11"/>
  </si>
  <si>
    <t>⑥特別支援教育に係る活動の充実</t>
    <rPh sb="1" eb="3">
      <t>トクベツ</t>
    </rPh>
    <rPh sb="3" eb="5">
      <t>シエン</t>
    </rPh>
    <rPh sb="5" eb="7">
      <t>キョウイク</t>
    </rPh>
    <rPh sb="8" eb="9">
      <t>カカ</t>
    </rPh>
    <rPh sb="10" eb="12">
      <t>カツドウ</t>
    </rPh>
    <rPh sb="13" eb="15">
      <t>ジュウジツ</t>
    </rPh>
    <phoneticPr fontId="11"/>
  </si>
  <si>
    <t>⑦外部人材活用等の推進</t>
    <phoneticPr fontId="11"/>
  </si>
  <si>
    <t>⑧財務状況改善の支援</t>
    <rPh sb="1" eb="3">
      <t>ザイム</t>
    </rPh>
    <rPh sb="3" eb="5">
      <t>ジョウキョウ</t>
    </rPh>
    <rPh sb="5" eb="7">
      <t>カイゼン</t>
    </rPh>
    <rPh sb="8" eb="10">
      <t>シエン</t>
    </rPh>
    <phoneticPr fontId="11"/>
  </si>
  <si>
    <t>⑨ｱ.体育活動の推進（個人）</t>
    <rPh sb="3" eb="5">
      <t>タイイク</t>
    </rPh>
    <rPh sb="5" eb="7">
      <t>カツドウ</t>
    </rPh>
    <rPh sb="8" eb="10">
      <t>スイシン</t>
    </rPh>
    <rPh sb="11" eb="13">
      <t>コジン</t>
    </rPh>
    <phoneticPr fontId="11"/>
  </si>
  <si>
    <t>⑨ｱ.体育活動の推進（団体）</t>
    <rPh sb="3" eb="5">
      <t>タイイク</t>
    </rPh>
    <rPh sb="5" eb="7">
      <t>カツドウ</t>
    </rPh>
    <rPh sb="8" eb="10">
      <t>スイシン</t>
    </rPh>
    <rPh sb="11" eb="13">
      <t>ダンタイ</t>
    </rPh>
    <phoneticPr fontId="11"/>
  </si>
  <si>
    <t>⑨ｱ.体育活動の推進（積極）</t>
    <rPh sb="11" eb="13">
      <t>セッキョク</t>
    </rPh>
    <phoneticPr fontId="11"/>
  </si>
  <si>
    <t>⑨ｲ.文化活動の推進（個人）</t>
    <rPh sb="3" eb="5">
      <t>ブンカ</t>
    </rPh>
    <rPh sb="5" eb="7">
      <t>カツドウ</t>
    </rPh>
    <rPh sb="8" eb="10">
      <t>スイシン</t>
    </rPh>
    <rPh sb="11" eb="13">
      <t>コジン</t>
    </rPh>
    <phoneticPr fontId="11"/>
  </si>
  <si>
    <t>⑨ｲ.文化活動の推進（団体）</t>
    <rPh sb="3" eb="5">
      <t>ブンカ</t>
    </rPh>
    <rPh sb="5" eb="7">
      <t>カツドウ</t>
    </rPh>
    <rPh sb="8" eb="10">
      <t>スイシン</t>
    </rPh>
    <rPh sb="11" eb="13">
      <t>ダンタイ</t>
    </rPh>
    <phoneticPr fontId="11"/>
  </si>
  <si>
    <t>⑨ｲ.文化活動の推進（積極）</t>
    <rPh sb="3" eb="5">
      <t>ブンカ</t>
    </rPh>
    <rPh sb="5" eb="7">
      <t>カツドウ</t>
    </rPh>
    <rPh sb="8" eb="10">
      <t>スイシン</t>
    </rPh>
    <rPh sb="11" eb="13">
      <t>セッキョク</t>
    </rPh>
    <phoneticPr fontId="11"/>
  </si>
  <si>
    <t>⑨体育・文化</t>
    <phoneticPr fontId="11"/>
  </si>
  <si>
    <t>⑩不登校生徒の受入れ</t>
    <rPh sb="1" eb="4">
      <t>フトウコウ</t>
    </rPh>
    <rPh sb="4" eb="6">
      <t>セイト</t>
    </rPh>
    <rPh sb="7" eb="9">
      <t>ウケイ</t>
    </rPh>
    <phoneticPr fontId="11"/>
  </si>
  <si>
    <t>⑪不登校生徒修学支援</t>
    <rPh sb="1" eb="4">
      <t>フトウコウ</t>
    </rPh>
    <rPh sb="4" eb="6">
      <t>セイト</t>
    </rPh>
    <rPh sb="6" eb="8">
      <t>シュウガク</t>
    </rPh>
    <rPh sb="8" eb="10">
      <t>シエン</t>
    </rPh>
    <phoneticPr fontId="11"/>
  </si>
  <si>
    <t>合計</t>
    <rPh sb="0" eb="2">
      <t>ゴウケイ</t>
    </rPh>
    <phoneticPr fontId="11"/>
  </si>
  <si>
    <t>調査票記入内容</t>
    <rPh sb="0" eb="2">
      <t>チョウサ</t>
    </rPh>
    <rPh sb="2" eb="3">
      <t>ヒョウ</t>
    </rPh>
    <rPh sb="3" eb="5">
      <t>キニュウ</t>
    </rPh>
    <rPh sb="5" eb="7">
      <t>ナイヨウ</t>
    </rPh>
    <phoneticPr fontId="11"/>
  </si>
  <si>
    <t>補助可否</t>
    <rPh sb="0" eb="2">
      <t>ホジョ</t>
    </rPh>
    <rPh sb="2" eb="4">
      <t>カヒ</t>
    </rPh>
    <phoneticPr fontId="11"/>
  </si>
  <si>
    <t>補助対象数</t>
    <rPh sb="0" eb="2">
      <t>ホジョ</t>
    </rPh>
    <rPh sb="2" eb="4">
      <t>タイショウ</t>
    </rPh>
    <rPh sb="4" eb="5">
      <t>スウ</t>
    </rPh>
    <phoneticPr fontId="11"/>
  </si>
  <si>
    <t>補助金額</t>
    <rPh sb="0" eb="2">
      <t>ホジョ</t>
    </rPh>
    <rPh sb="2" eb="4">
      <t>キンガク</t>
    </rPh>
    <phoneticPr fontId="11"/>
  </si>
  <si>
    <t>件数計</t>
    <rPh sb="0" eb="2">
      <t>ケンスウ</t>
    </rPh>
    <rPh sb="2" eb="3">
      <t>ケイ</t>
    </rPh>
    <phoneticPr fontId="11"/>
  </si>
  <si>
    <t>金額計</t>
    <rPh sb="0" eb="2">
      <t>キンガク</t>
    </rPh>
    <rPh sb="2" eb="3">
      <t>ケイ</t>
    </rPh>
    <phoneticPr fontId="11"/>
  </si>
  <si>
    <t>補助対象人数</t>
    <rPh sb="0" eb="2">
      <t>ホジョ</t>
    </rPh>
    <rPh sb="2" eb="4">
      <t>タイショウ</t>
    </rPh>
    <rPh sb="4" eb="5">
      <t>ニン</t>
    </rPh>
    <rPh sb="5" eb="6">
      <t>スウ</t>
    </rPh>
    <phoneticPr fontId="11"/>
  </si>
  <si>
    <t>補助対象月数</t>
    <rPh sb="0" eb="2">
      <t>ホジョ</t>
    </rPh>
    <rPh sb="2" eb="4">
      <t>タイショウ</t>
    </rPh>
    <rPh sb="4" eb="6">
      <t>ツキスウ</t>
    </rPh>
    <phoneticPr fontId="11"/>
  </si>
  <si>
    <t>応募個数</t>
    <phoneticPr fontId="11"/>
  </si>
  <si>
    <t>補助対象項目</t>
    <rPh sb="0" eb="2">
      <t>ホジョ</t>
    </rPh>
    <rPh sb="2" eb="4">
      <t>タイショウ</t>
    </rPh>
    <rPh sb="4" eb="6">
      <t>コウモク</t>
    </rPh>
    <phoneticPr fontId="11"/>
  </si>
  <si>
    <t>補助額（単位：千円）</t>
    <rPh sb="0" eb="2">
      <t>ホジョ</t>
    </rPh>
    <rPh sb="2" eb="3">
      <t>ガク</t>
    </rPh>
    <phoneticPr fontId="11"/>
  </si>
  <si>
    <t>入学時の募集案内やパンフレット等の添付をしたか。</t>
    <rPh sb="0" eb="3">
      <t>ニュウガクジ</t>
    </rPh>
    <rPh sb="4" eb="6">
      <t>ボシュウ</t>
    </rPh>
    <rPh sb="6" eb="8">
      <t>アンナイ</t>
    </rPh>
    <rPh sb="15" eb="16">
      <t>トウ</t>
    </rPh>
    <rPh sb="17" eb="19">
      <t>テンプ</t>
    </rPh>
    <phoneticPr fontId="1"/>
  </si>
  <si>
    <t>常勤</t>
    <rPh sb="0" eb="2">
      <t>ジョウキン</t>
    </rPh>
    <phoneticPr fontId="1"/>
  </si>
  <si>
    <t>非常勤</t>
    <rPh sb="0" eb="3">
      <t>ヒジョウキン</t>
    </rPh>
    <phoneticPr fontId="1"/>
  </si>
  <si>
    <t>団体(部全体）表彰</t>
    <rPh sb="3" eb="4">
      <t>ブ</t>
    </rPh>
    <rPh sb="4" eb="6">
      <t>ゼンタイ</t>
    </rPh>
    <rPh sb="7" eb="9">
      <t>ヒョウショウ</t>
    </rPh>
    <phoneticPr fontId="1"/>
  </si>
  <si>
    <t>団体（チーム）表彰</t>
    <phoneticPr fontId="1"/>
  </si>
  <si>
    <t>個人表彰</t>
    <phoneticPr fontId="1"/>
  </si>
  <si>
    <t>表彰対象</t>
    <rPh sb="0" eb="2">
      <t>ヒョウショウ</t>
    </rPh>
    <rPh sb="2" eb="4">
      <t>タイショウ</t>
    </rPh>
    <phoneticPr fontId="1"/>
  </si>
  <si>
    <t>表彰や成績を証明する資料を添付してください。（表彰状や大会結果等、成績を証明するもの）</t>
    <rPh sb="0" eb="2">
      <t>ヒョウショウ</t>
    </rPh>
    <rPh sb="3" eb="5">
      <t>セイセキ</t>
    </rPh>
    <rPh sb="6" eb="8">
      <t>ショウメイ</t>
    </rPh>
    <rPh sb="10" eb="12">
      <t>シリョウ</t>
    </rPh>
    <rPh sb="13" eb="15">
      <t>テンプ</t>
    </rPh>
    <rPh sb="23" eb="26">
      <t>ヒョウショウジョウ</t>
    </rPh>
    <rPh sb="27" eb="29">
      <t>タイカイ</t>
    </rPh>
    <rPh sb="29" eb="31">
      <t>ケッカ</t>
    </rPh>
    <rPh sb="31" eb="32">
      <t>トウ</t>
    </rPh>
    <rPh sb="33" eb="35">
      <t>セイセキ</t>
    </rPh>
    <rPh sb="36" eb="38">
      <t>ショウメイ</t>
    </rPh>
    <phoneticPr fontId="1"/>
  </si>
  <si>
    <t>積極的な部活動・他の模範となる成績</t>
    <phoneticPr fontId="1"/>
  </si>
  <si>
    <t>-</t>
    <phoneticPr fontId="1"/>
  </si>
  <si>
    <t>-</t>
    <phoneticPr fontId="1"/>
  </si>
  <si>
    <t>年　度</t>
    <rPh sb="0" eb="1">
      <t>トシ</t>
    </rPh>
    <rPh sb="2" eb="3">
      <t>ド</t>
    </rPh>
    <phoneticPr fontId="1"/>
  </si>
  <si>
    <t>自動計算</t>
    <rPh sb="0" eb="2">
      <t>ジドウ</t>
    </rPh>
    <rPh sb="2" eb="4">
      <t>ケイサン</t>
    </rPh>
    <phoneticPr fontId="1"/>
  </si>
  <si>
    <t>教員業務支援員</t>
    <rPh sb="0" eb="2">
      <t>キョウイン</t>
    </rPh>
    <rPh sb="2" eb="4">
      <t>ギョウム</t>
    </rPh>
    <rPh sb="4" eb="7">
      <t>シエンイン</t>
    </rPh>
    <phoneticPr fontId="1"/>
  </si>
  <si>
    <t>学習指導員</t>
    <rPh sb="0" eb="2">
      <t>ガクシュウ</t>
    </rPh>
    <rPh sb="2" eb="5">
      <t>シドウイン</t>
    </rPh>
    <phoneticPr fontId="1"/>
  </si>
  <si>
    <t>部活動支援員</t>
    <rPh sb="0" eb="3">
      <t>ブカツドウ</t>
    </rPh>
    <rPh sb="3" eb="6">
      <t>シエンイン</t>
    </rPh>
    <phoneticPr fontId="1"/>
  </si>
  <si>
    <t>スクールカウンセラーやスクールソーシャルワーカー等の活用</t>
    <rPh sb="24" eb="25">
      <t>トウ</t>
    </rPh>
    <rPh sb="26" eb="28">
      <t>カツヨウ</t>
    </rPh>
    <phoneticPr fontId="1"/>
  </si>
  <si>
    <t>その他</t>
    <rPh sb="2" eb="3">
      <t>タ</t>
    </rPh>
    <phoneticPr fontId="1"/>
  </si>
  <si>
    <t>支援を必要とする児童・生徒</t>
    <rPh sb="0" eb="2">
      <t>シエン</t>
    </rPh>
    <rPh sb="3" eb="5">
      <t>ヒツヨウ</t>
    </rPh>
    <rPh sb="8" eb="10">
      <t>ジドウ</t>
    </rPh>
    <rPh sb="11" eb="13">
      <t>セイト</t>
    </rPh>
    <phoneticPr fontId="1"/>
  </si>
  <si>
    <t>一学年全体又は複数学年全体</t>
    <rPh sb="0" eb="3">
      <t>イチガクネン</t>
    </rPh>
    <rPh sb="3" eb="5">
      <t>ゼンタイ</t>
    </rPh>
    <rPh sb="5" eb="6">
      <t>マタ</t>
    </rPh>
    <rPh sb="7" eb="9">
      <t>フクスウ</t>
    </rPh>
    <rPh sb="9" eb="11">
      <t>ガクネン</t>
    </rPh>
    <rPh sb="11" eb="13">
      <t>ゼンタイ</t>
    </rPh>
    <phoneticPr fontId="1"/>
  </si>
  <si>
    <t>全ての教職員</t>
    <rPh sb="0" eb="1">
      <t>スベ</t>
    </rPh>
    <rPh sb="3" eb="6">
      <t>キョウショクイン</t>
    </rPh>
    <phoneticPr fontId="1"/>
  </si>
  <si>
    <t>実施事業を選択してください。</t>
    <rPh sb="0" eb="2">
      <t>ジッシ</t>
    </rPh>
    <rPh sb="2" eb="4">
      <t>ジギョウ</t>
    </rPh>
    <rPh sb="5" eb="7">
      <t>センタク</t>
    </rPh>
    <phoneticPr fontId="1"/>
  </si>
  <si>
    <t>事業名称を入力してください。</t>
    <rPh sb="5" eb="7">
      <t>ニュウリョク</t>
    </rPh>
    <phoneticPr fontId="1"/>
  </si>
  <si>
    <t>事業経費を証明する書類（給与額や委託経費等）の添付をしたか。</t>
    <rPh sb="0" eb="2">
      <t>ジギョウ</t>
    </rPh>
    <rPh sb="2" eb="4">
      <t>ケイヒ</t>
    </rPh>
    <rPh sb="5" eb="7">
      <t>ショウメイ</t>
    </rPh>
    <rPh sb="9" eb="11">
      <t>ショルイ</t>
    </rPh>
    <rPh sb="12" eb="14">
      <t>キュウヨ</t>
    </rPh>
    <rPh sb="14" eb="15">
      <t>ガク</t>
    </rPh>
    <rPh sb="16" eb="18">
      <t>イタク</t>
    </rPh>
    <rPh sb="18" eb="20">
      <t>ケイヒ</t>
    </rPh>
    <rPh sb="20" eb="21">
      <t>トウ</t>
    </rPh>
    <rPh sb="23" eb="25">
      <t>テンプ</t>
    </rPh>
    <phoneticPr fontId="1"/>
  </si>
  <si>
    <t>「積極的に不登校生徒を受け入れる体制」の具体的な内容を入力してください。</t>
    <rPh sb="1" eb="3">
      <t>セッキョク</t>
    </rPh>
    <rPh sb="3" eb="4">
      <t>テキ</t>
    </rPh>
    <rPh sb="5" eb="10">
      <t>フトウコウセイト</t>
    </rPh>
    <rPh sb="11" eb="12">
      <t>ウ</t>
    </rPh>
    <rPh sb="13" eb="14">
      <t>イ</t>
    </rPh>
    <rPh sb="16" eb="18">
      <t>タイセイ</t>
    </rPh>
    <rPh sb="20" eb="23">
      <t>グタイテキ</t>
    </rPh>
    <rPh sb="24" eb="26">
      <t>ナイヨウ</t>
    </rPh>
    <rPh sb="27" eb="29">
      <t>ニュウリョク</t>
    </rPh>
    <phoneticPr fontId="1"/>
  </si>
  <si>
    <t>高校１年生の不登校生徒対策に従事している教職員はいるか選択してください。（専任）</t>
    <rPh sb="0" eb="2">
      <t>コウコウ</t>
    </rPh>
    <rPh sb="3" eb="5">
      <t>ネンセイ</t>
    </rPh>
    <rPh sb="6" eb="9">
      <t>フトウコウ</t>
    </rPh>
    <rPh sb="9" eb="11">
      <t>セイト</t>
    </rPh>
    <rPh sb="11" eb="13">
      <t>タイサク</t>
    </rPh>
    <rPh sb="14" eb="16">
      <t>ジュウジ</t>
    </rPh>
    <rPh sb="20" eb="23">
      <t>キョウショクイン</t>
    </rPh>
    <rPh sb="27" eb="29">
      <t>センタク</t>
    </rPh>
    <rPh sb="37" eb="39">
      <t>センニン</t>
    </rPh>
    <phoneticPr fontId="1"/>
  </si>
  <si>
    <t>常勤・非常勤の別を選択してください。</t>
    <rPh sb="0" eb="2">
      <t>ジョウキン</t>
    </rPh>
    <rPh sb="3" eb="6">
      <t>ヒジョウキン</t>
    </rPh>
    <rPh sb="7" eb="8">
      <t>ベツ</t>
    </rPh>
    <rPh sb="9" eb="11">
      <t>センタク</t>
    </rPh>
    <phoneticPr fontId="1"/>
  </si>
  <si>
    <t>週の勤務日数を入力してください。</t>
    <rPh sb="0" eb="1">
      <t>シュウ</t>
    </rPh>
    <rPh sb="4" eb="6">
      <t>ニッスウ</t>
    </rPh>
    <rPh sb="7" eb="9">
      <t>ニュウリョク</t>
    </rPh>
    <phoneticPr fontId="1"/>
  </si>
  <si>
    <t>一週間の勤務時間を入力してください。</t>
    <rPh sb="0" eb="3">
      <t>イッシュウカン</t>
    </rPh>
    <rPh sb="4" eb="6">
      <t>キンム</t>
    </rPh>
    <rPh sb="6" eb="8">
      <t>ジカン</t>
    </rPh>
    <rPh sb="9" eb="11">
      <t>ニュウリョク</t>
    </rPh>
    <phoneticPr fontId="1"/>
  </si>
  <si>
    <t>事業活動収支差額比率（自動計算）</t>
    <rPh sb="0" eb="2">
      <t>ジギョウ</t>
    </rPh>
    <rPh sb="2" eb="4">
      <t>カツドウ</t>
    </rPh>
    <rPh sb="4" eb="6">
      <t>シュウシ</t>
    </rPh>
    <rPh sb="6" eb="8">
      <t>サガク</t>
    </rPh>
    <rPh sb="8" eb="10">
      <t>ヒリツ</t>
    </rPh>
    <rPh sb="11" eb="13">
      <t>ジドウ</t>
    </rPh>
    <rPh sb="13" eb="15">
      <t>ケイサン</t>
    </rPh>
    <phoneticPr fontId="1"/>
  </si>
  <si>
    <t>決算状況による判定（自動判定）</t>
    <rPh sb="0" eb="2">
      <t>ケッサン</t>
    </rPh>
    <rPh sb="2" eb="4">
      <t>ジョウキョウ</t>
    </rPh>
    <rPh sb="7" eb="9">
      <t>ハンテイ</t>
    </rPh>
    <rPh sb="10" eb="12">
      <t>ジドウ</t>
    </rPh>
    <rPh sb="12" eb="14">
      <t>ハンテイ</t>
    </rPh>
    <phoneticPr fontId="1"/>
  </si>
  <si>
    <t>募集定員を入力してください。</t>
    <rPh sb="0" eb="2">
      <t>ボシュウ</t>
    </rPh>
    <rPh sb="2" eb="4">
      <t>テイイン</t>
    </rPh>
    <rPh sb="5" eb="7">
      <t>ニュウリョク</t>
    </rPh>
    <phoneticPr fontId="1"/>
  </si>
  <si>
    <t>入学者数を入力してください。</t>
    <rPh sb="0" eb="3">
      <t>ニュウガクシャ</t>
    </rPh>
    <rPh sb="3" eb="4">
      <t>スウ</t>
    </rPh>
    <rPh sb="5" eb="7">
      <t>ニュウリョク</t>
    </rPh>
    <phoneticPr fontId="1"/>
  </si>
  <si>
    <t>経営計画の承認日（西暦/年/月/日）</t>
    <rPh sb="0" eb="2">
      <t>ケイエイ</t>
    </rPh>
    <rPh sb="2" eb="4">
      <t>ケイカク</t>
    </rPh>
    <rPh sb="5" eb="7">
      <t>ショウニン</t>
    </rPh>
    <rPh sb="7" eb="8">
      <t>ビ</t>
    </rPh>
    <rPh sb="9" eb="11">
      <t>セイレキ</t>
    </rPh>
    <rPh sb="12" eb="13">
      <t>ネン</t>
    </rPh>
    <rPh sb="14" eb="15">
      <t>ツキ</t>
    </rPh>
    <rPh sb="16" eb="17">
      <t>ヒ</t>
    </rPh>
    <phoneticPr fontId="1"/>
  </si>
  <si>
    <t>取組開始時期（西暦/年/月）</t>
    <rPh sb="0" eb="2">
      <t>トリクミ</t>
    </rPh>
    <rPh sb="2" eb="4">
      <t>カイシ</t>
    </rPh>
    <rPh sb="4" eb="6">
      <t>ジキ</t>
    </rPh>
    <phoneticPr fontId="1"/>
  </si>
  <si>
    <t>達成見込時期（西暦/年/月）</t>
    <rPh sb="0" eb="2">
      <t>タッセイ</t>
    </rPh>
    <rPh sb="2" eb="4">
      <t>ミコ</t>
    </rPh>
    <rPh sb="4" eb="6">
      <t>ジキ</t>
    </rPh>
    <phoneticPr fontId="1"/>
  </si>
  <si>
    <t>評価者の職・氏名（会社名）を入力してください。</t>
    <rPh sb="0" eb="3">
      <t>ヒョウカシャ</t>
    </rPh>
    <rPh sb="4" eb="5">
      <t>ショク</t>
    </rPh>
    <rPh sb="6" eb="8">
      <t>シメイ</t>
    </rPh>
    <rPh sb="9" eb="12">
      <t>カイシャメイ</t>
    </rPh>
    <rPh sb="14" eb="16">
      <t>ニュウリョク</t>
    </rPh>
    <phoneticPr fontId="1"/>
  </si>
  <si>
    <t>過去３年間の入学者の状況による判定（自動判定）</t>
    <rPh sb="0" eb="2">
      <t>カコ</t>
    </rPh>
    <rPh sb="3" eb="5">
      <t>ネンカン</t>
    </rPh>
    <rPh sb="6" eb="9">
      <t>ニュウガクシャ</t>
    </rPh>
    <rPh sb="10" eb="12">
      <t>ジョウキョウ</t>
    </rPh>
    <rPh sb="15" eb="17">
      <t>ハンテイ</t>
    </rPh>
    <rPh sb="18" eb="20">
      <t>ジドウ</t>
    </rPh>
    <rPh sb="20" eb="22">
      <t>ハンテイ</t>
    </rPh>
    <phoneticPr fontId="1"/>
  </si>
  <si>
    <t>b.事業経費を入力してください。</t>
    <rPh sb="2" eb="4">
      <t>ジギョウ</t>
    </rPh>
    <rPh sb="4" eb="6">
      <t>ケイヒ</t>
    </rPh>
    <rPh sb="7" eb="9">
      <t>ニュウリョク</t>
    </rPh>
    <phoneticPr fontId="1"/>
  </si>
  <si>
    <t>事業に係る特殊技能等を証明する資格等の写しの添付をしたか。</t>
    <rPh sb="0" eb="2">
      <t>ジギョウ</t>
    </rPh>
    <rPh sb="3" eb="4">
      <t>カカ</t>
    </rPh>
    <rPh sb="5" eb="7">
      <t>トクシュ</t>
    </rPh>
    <rPh sb="7" eb="9">
      <t>ギノウ</t>
    </rPh>
    <rPh sb="9" eb="10">
      <t>トウ</t>
    </rPh>
    <rPh sb="11" eb="13">
      <t>ショウメイ</t>
    </rPh>
    <rPh sb="15" eb="17">
      <t>シカク</t>
    </rPh>
    <rPh sb="17" eb="18">
      <t>トウ</t>
    </rPh>
    <rPh sb="19" eb="20">
      <t>ウツ</t>
    </rPh>
    <rPh sb="22" eb="24">
      <t>テンプ</t>
    </rPh>
    <phoneticPr fontId="1"/>
  </si>
  <si>
    <t>実施対象を選択してください。</t>
    <rPh sb="0" eb="2">
      <t>ジッシ</t>
    </rPh>
    <rPh sb="2" eb="4">
      <t>タイショウ</t>
    </rPh>
    <rPh sb="5" eb="7">
      <t>センタク</t>
    </rPh>
    <phoneticPr fontId="1"/>
  </si>
  <si>
    <t>スクールバスにおける警備員等の配置</t>
    <rPh sb="10" eb="13">
      <t>ケイビイン</t>
    </rPh>
    <rPh sb="13" eb="14">
      <t>トウ</t>
    </rPh>
    <rPh sb="15" eb="17">
      <t>ハイチ</t>
    </rPh>
    <phoneticPr fontId="1"/>
  </si>
  <si>
    <t>登下校時における交通安全指導員等の人員配置</t>
    <rPh sb="0" eb="3">
      <t>トウゲコウ</t>
    </rPh>
    <rPh sb="3" eb="4">
      <t>ジ</t>
    </rPh>
    <rPh sb="8" eb="10">
      <t>コウツウ</t>
    </rPh>
    <rPh sb="10" eb="12">
      <t>アンゼン</t>
    </rPh>
    <rPh sb="12" eb="14">
      <t>シドウ</t>
    </rPh>
    <rPh sb="14" eb="15">
      <t>イン</t>
    </rPh>
    <rPh sb="15" eb="16">
      <t>トウ</t>
    </rPh>
    <rPh sb="17" eb="19">
      <t>ジンイン</t>
    </rPh>
    <rPh sb="19" eb="21">
      <t>ハイチ</t>
    </rPh>
    <phoneticPr fontId="1"/>
  </si>
  <si>
    <t>児童・生徒への講習会（防犯、防災、交通安全等）の実施</t>
    <rPh sb="0" eb="2">
      <t>ジドウ</t>
    </rPh>
    <rPh sb="3" eb="5">
      <t>セイト</t>
    </rPh>
    <rPh sb="7" eb="10">
      <t>コウシュウカイ</t>
    </rPh>
    <rPh sb="11" eb="13">
      <t>ボウハン</t>
    </rPh>
    <rPh sb="14" eb="16">
      <t>ボウサイ</t>
    </rPh>
    <rPh sb="17" eb="19">
      <t>コウツウ</t>
    </rPh>
    <rPh sb="19" eb="21">
      <t>アンゼン</t>
    </rPh>
    <rPh sb="21" eb="22">
      <t>トウ</t>
    </rPh>
    <rPh sb="24" eb="26">
      <t>ジッシ</t>
    </rPh>
    <phoneticPr fontId="1"/>
  </si>
  <si>
    <t>地域住民や地域関連機関等との合同防犯訓練の実施</t>
    <rPh sb="0" eb="2">
      <t>チイキ</t>
    </rPh>
    <rPh sb="2" eb="4">
      <t>ジュウミン</t>
    </rPh>
    <rPh sb="5" eb="7">
      <t>チイキ</t>
    </rPh>
    <rPh sb="7" eb="9">
      <t>カンレン</t>
    </rPh>
    <rPh sb="9" eb="11">
      <t>キカン</t>
    </rPh>
    <rPh sb="11" eb="12">
      <t>トウ</t>
    </rPh>
    <rPh sb="14" eb="16">
      <t>ゴウドウ</t>
    </rPh>
    <rPh sb="16" eb="18">
      <t>ボウハン</t>
    </rPh>
    <rPh sb="18" eb="20">
      <t>クンレン</t>
    </rPh>
    <rPh sb="21" eb="23">
      <t>ジッシ</t>
    </rPh>
    <phoneticPr fontId="1"/>
  </si>
  <si>
    <t>その他</t>
    <rPh sb="2" eb="3">
      <t>タ</t>
    </rPh>
    <phoneticPr fontId="1"/>
  </si>
  <si>
    <t>通学日数を入力してください。（人員配置の場合）</t>
    <rPh sb="5" eb="7">
      <t>ニュウリョク</t>
    </rPh>
    <rPh sb="15" eb="17">
      <t>ジンイン</t>
    </rPh>
    <rPh sb="17" eb="19">
      <t>ハイチ</t>
    </rPh>
    <rPh sb="20" eb="22">
      <t>バアイ</t>
    </rPh>
    <phoneticPr fontId="1"/>
  </si>
  <si>
    <t>多様な職業体験</t>
    <rPh sb="0" eb="2">
      <t>タヨウ</t>
    </rPh>
    <rPh sb="3" eb="5">
      <t>ショクギョウ</t>
    </rPh>
    <rPh sb="5" eb="7">
      <t>タイケン</t>
    </rPh>
    <phoneticPr fontId="1"/>
  </si>
  <si>
    <t>自然体験活動</t>
    <rPh sb="0" eb="2">
      <t>シゼン</t>
    </rPh>
    <rPh sb="2" eb="4">
      <t>タイケン</t>
    </rPh>
    <rPh sb="4" eb="6">
      <t>カツドウ</t>
    </rPh>
    <phoneticPr fontId="1"/>
  </si>
  <si>
    <t>ボランティア活動</t>
    <rPh sb="6" eb="8">
      <t>カツドウ</t>
    </rPh>
    <phoneticPr fontId="1"/>
  </si>
  <si>
    <t>伝統文化に関する活動の体験・習得</t>
    <rPh sb="0" eb="2">
      <t>デントウ</t>
    </rPh>
    <rPh sb="2" eb="4">
      <t>ブンカ</t>
    </rPh>
    <rPh sb="5" eb="6">
      <t>カン</t>
    </rPh>
    <rPh sb="8" eb="10">
      <t>カツドウ</t>
    </rPh>
    <rPh sb="11" eb="13">
      <t>タイケン</t>
    </rPh>
    <rPh sb="14" eb="16">
      <t>シュウトク</t>
    </rPh>
    <phoneticPr fontId="1"/>
  </si>
  <si>
    <t>その他</t>
    <rPh sb="2" eb="3">
      <t>タ</t>
    </rPh>
    <phoneticPr fontId="1"/>
  </si>
  <si>
    <t>参加対象を選択してください。</t>
    <rPh sb="0" eb="2">
      <t>サンカ</t>
    </rPh>
    <rPh sb="2" eb="4">
      <t>タイショウ</t>
    </rPh>
    <rPh sb="5" eb="7">
      <t>センタク</t>
    </rPh>
    <phoneticPr fontId="1"/>
  </si>
  <si>
    <t>1年生全員</t>
    <rPh sb="1" eb="2">
      <t>ネン</t>
    </rPh>
    <rPh sb="2" eb="3">
      <t>セイ</t>
    </rPh>
    <rPh sb="3" eb="5">
      <t>ゼンイン</t>
    </rPh>
    <phoneticPr fontId="1"/>
  </si>
  <si>
    <t>2年生全員</t>
    <rPh sb="1" eb="2">
      <t>ネン</t>
    </rPh>
    <rPh sb="2" eb="3">
      <t>セイ</t>
    </rPh>
    <rPh sb="3" eb="5">
      <t>ゼンイン</t>
    </rPh>
    <phoneticPr fontId="1"/>
  </si>
  <si>
    <t>3年生全員</t>
    <rPh sb="1" eb="3">
      <t>ネンセイ</t>
    </rPh>
    <phoneticPr fontId="1"/>
  </si>
  <si>
    <t>複数学年全員</t>
    <rPh sb="0" eb="2">
      <t>フクスウ</t>
    </rPh>
    <rPh sb="2" eb="4">
      <t>ガクネン</t>
    </rPh>
    <phoneticPr fontId="1"/>
  </si>
  <si>
    <t>2年生全員</t>
    <rPh sb="1" eb="2">
      <t>ネン</t>
    </rPh>
    <rPh sb="2" eb="3">
      <t>セイ</t>
    </rPh>
    <phoneticPr fontId="1"/>
  </si>
  <si>
    <t>4年生全員</t>
    <rPh sb="1" eb="3">
      <t>ネンセイ</t>
    </rPh>
    <phoneticPr fontId="1"/>
  </si>
  <si>
    <t>5年生全員</t>
    <rPh sb="1" eb="3">
      <t>ネンセイ</t>
    </rPh>
    <phoneticPr fontId="1"/>
  </si>
  <si>
    <t>6年生全員</t>
    <rPh sb="1" eb="3">
      <t>ネンセイ</t>
    </rPh>
    <phoneticPr fontId="1"/>
  </si>
  <si>
    <t>食に関する指導の充実（栄養教諭の活用など）</t>
    <rPh sb="0" eb="1">
      <t>ショク</t>
    </rPh>
    <rPh sb="2" eb="3">
      <t>カン</t>
    </rPh>
    <rPh sb="5" eb="7">
      <t>シドウ</t>
    </rPh>
    <rPh sb="8" eb="10">
      <t>ジュウジツ</t>
    </rPh>
    <phoneticPr fontId="1"/>
  </si>
  <si>
    <t>CK1701</t>
    <phoneticPr fontId="1"/>
  </si>
  <si>
    <t>桐蔭学園中等教育</t>
    <rPh sb="0" eb="2">
      <t>トウイン</t>
    </rPh>
    <rPh sb="2" eb="4">
      <t>ガクエン</t>
    </rPh>
    <rPh sb="4" eb="6">
      <t>チュウトウ</t>
    </rPh>
    <rPh sb="6" eb="8">
      <t>キョウイク</t>
    </rPh>
    <phoneticPr fontId="9"/>
  </si>
  <si>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</si>
  <si>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</si>
  <si>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</si>
  <si>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</si>
  <si>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</si>
  <si>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</si>
  <si>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</si>
  <si>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</si>
  <si>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</si>
  <si>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</si>
  <si>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b.事業経費を入力してください。（人員配置の場合）</t>
    <rPh sb="2" eb="4">
      <t>ジギョウ</t>
    </rPh>
    <rPh sb="4" eb="6">
      <t>ケイヒ</t>
    </rPh>
    <rPh sb="7" eb="9">
      <t>ニュウリョク</t>
    </rPh>
    <rPh sb="17" eb="19">
      <t>ジンイン</t>
    </rPh>
    <rPh sb="19" eb="21">
      <t>ハイチ</t>
    </rPh>
    <rPh sb="22" eb="24">
      <t>バアイ</t>
    </rPh>
    <phoneticPr fontId="1"/>
  </si>
  <si>
    <t>支援を必要とする児童・生徒</t>
  </si>
  <si>
    <t>特別な支援を必要とする児童・生徒の学習・生活・進学・就職等をサポート</t>
    <phoneticPr fontId="1"/>
  </si>
  <si>
    <t>全ての教職員</t>
  </si>
  <si>
    <t>その他</t>
    <phoneticPr fontId="1"/>
  </si>
  <si>
    <t>専門的・実践的な知識を有する人材からの助言や研修の受講</t>
    <phoneticPr fontId="1"/>
  </si>
  <si>
    <t>特別な支援を必要とする児童・生徒のための教材等の活用</t>
    <phoneticPr fontId="1"/>
  </si>
  <si>
    <t>生徒の部活動加入率</t>
    <rPh sb="0" eb="2">
      <t>セイト</t>
    </rPh>
    <rPh sb="6" eb="9">
      <t>カニュウリツ</t>
    </rPh>
    <phoneticPr fontId="1"/>
  </si>
  <si>
    <t>CK4301</t>
    <phoneticPr fontId="1"/>
  </si>
  <si>
    <t>エラーメッセージ2</t>
    <phoneticPr fontId="1"/>
  </si>
  <si>
    <t>エラーメッセージ3</t>
    <phoneticPr fontId="1"/>
  </si>
  <si>
    <t>エラーメッセージ4</t>
    <phoneticPr fontId="1"/>
  </si>
  <si>
    <t>エラーメッセージ5</t>
    <phoneticPr fontId="1"/>
  </si>
  <si>
    <t>上記⑨の写しがない場合、能力等について具体的に記載してください。</t>
    <rPh sb="0" eb="2">
      <t>ジョウキ</t>
    </rPh>
    <rPh sb="4" eb="5">
      <t>ウツ</t>
    </rPh>
    <rPh sb="9" eb="11">
      <t>バアイ</t>
    </rPh>
    <rPh sb="12" eb="14">
      <t>ノウリョク</t>
    </rPh>
    <rPh sb="14" eb="15">
      <t>トウ</t>
    </rPh>
    <rPh sb="19" eb="22">
      <t>グタイテキ</t>
    </rPh>
    <rPh sb="23" eb="25">
      <t>キサイ</t>
    </rPh>
    <phoneticPr fontId="1"/>
  </si>
  <si>
    <t>備考（中高で按分等）</t>
    <rPh sb="0" eb="2">
      <t>ビコウ</t>
    </rPh>
    <rPh sb="3" eb="5">
      <t>チュウコウ</t>
    </rPh>
    <rPh sb="6" eb="8">
      <t>アンブン</t>
    </rPh>
    <rPh sb="8" eb="9">
      <t>トウ</t>
    </rPh>
    <phoneticPr fontId="1"/>
  </si>
  <si>
    <t>年間の実施回数を入力してください。</t>
    <rPh sb="0" eb="2">
      <t>ネンカン</t>
    </rPh>
    <rPh sb="3" eb="5">
      <t>ジッシ</t>
    </rPh>
    <rPh sb="5" eb="7">
      <t>カイスウ</t>
    </rPh>
    <rPh sb="8" eb="10">
      <t>ニュウリョク</t>
    </rPh>
    <phoneticPr fontId="1"/>
  </si>
  <si>
    <t>年間の実施回数を入力してください。</t>
    <rPh sb="0" eb="2">
      <t>ネンカン</t>
    </rPh>
    <rPh sb="3" eb="5">
      <t>ジッシ</t>
    </rPh>
    <rPh sb="5" eb="6">
      <t>カイ</t>
    </rPh>
    <rPh sb="6" eb="7">
      <t>スウ</t>
    </rPh>
    <rPh sb="8" eb="10">
      <t>ニュウリョク</t>
    </rPh>
    <phoneticPr fontId="1"/>
  </si>
  <si>
    <t>判定</t>
    <rPh sb="0" eb="2">
      <t>ハンテイ</t>
    </rPh>
    <phoneticPr fontId="1"/>
  </si>
  <si>
    <t>補助対象者との契約月数を入力してください。</t>
    <rPh sb="0" eb="2">
      <t>ホジョ</t>
    </rPh>
    <rPh sb="2" eb="5">
      <t>タイショウシャ</t>
    </rPh>
    <rPh sb="7" eb="9">
      <t>ケイヤク</t>
    </rPh>
    <rPh sb="9" eb="11">
      <t>ツキスウ</t>
    </rPh>
    <rPh sb="12" eb="14">
      <t>ニュウリョク</t>
    </rPh>
    <phoneticPr fontId="1"/>
  </si>
  <si>
    <t>確認1</t>
    <rPh sb="0" eb="2">
      <t>カクニン</t>
    </rPh>
    <phoneticPr fontId="1"/>
  </si>
  <si>
    <t>補助対象者の氏名を入力してください。</t>
  </si>
  <si>
    <t>補助対象者の氏名を入力してください。</t>
    <rPh sb="0" eb="2">
      <t>ホジョ</t>
    </rPh>
    <rPh sb="2" eb="5">
      <t>タイショウシャ</t>
    </rPh>
    <rPh sb="6" eb="8">
      <t>シメイ</t>
    </rPh>
    <rPh sb="9" eb="11">
      <t>ニュウリョク</t>
    </rPh>
    <phoneticPr fontId="1"/>
  </si>
  <si>
    <t>補助対象者の氏名・委託先の名称を入力してください。</t>
    <rPh sb="0" eb="2">
      <t>ホジョ</t>
    </rPh>
    <rPh sb="2" eb="5">
      <t>タイショウシャ</t>
    </rPh>
    <rPh sb="6" eb="8">
      <t>シメイ</t>
    </rPh>
    <rPh sb="9" eb="12">
      <t>イタクサキ</t>
    </rPh>
    <rPh sb="13" eb="15">
      <t>メイショウ</t>
    </rPh>
    <rPh sb="16" eb="18">
      <t>ニュウリョク</t>
    </rPh>
    <phoneticPr fontId="1"/>
  </si>
  <si>
    <t>補助対象者の契約月数を入力してください。</t>
    <rPh sb="0" eb="2">
      <t>ホジョ</t>
    </rPh>
    <rPh sb="2" eb="5">
      <t>タイショウシャ</t>
    </rPh>
    <rPh sb="6" eb="8">
      <t>ケイヤク</t>
    </rPh>
    <rPh sb="8" eb="10">
      <t>ツキスウ</t>
    </rPh>
    <rPh sb="11" eb="13">
      <t>ニュウリョク</t>
    </rPh>
    <phoneticPr fontId="1"/>
  </si>
  <si>
    <t>a.表の項目を入力・選択してください。（グレーの部分は入力・選択しないでください。）</t>
    <rPh sb="24" eb="26">
      <t>ブブン</t>
    </rPh>
    <rPh sb="27" eb="29">
      <t>ニュウリョク</t>
    </rPh>
    <rPh sb="30" eb="32">
      <t>センタク</t>
    </rPh>
    <phoneticPr fontId="1"/>
  </si>
  <si>
    <t xml:space="preserve">b.長年にわたり活発な部活動（体育活動）を続けるなど、他の模範となる成果を上げているものの具体例
</t>
    <rPh sb="45" eb="48">
      <t>グタイレイ</t>
    </rPh>
    <phoneticPr fontId="1"/>
  </si>
  <si>
    <t>補助対象者の職名を入力してください。</t>
    <rPh sb="0" eb="2">
      <t>ホジョ</t>
    </rPh>
    <rPh sb="2" eb="4">
      <t>タイショウ</t>
    </rPh>
    <rPh sb="6" eb="8">
      <t>ショクメイ</t>
    </rPh>
    <rPh sb="9" eb="11">
      <t>ニュウリョク</t>
    </rPh>
    <phoneticPr fontId="1"/>
  </si>
  <si>
    <t>補助対象者の氏名を入力してください。</t>
    <rPh sb="0" eb="2">
      <t>ホジョ</t>
    </rPh>
    <rPh sb="2" eb="4">
      <t>タイショウ</t>
    </rPh>
    <rPh sb="4" eb="5">
      <t>シャ</t>
    </rPh>
    <rPh sb="6" eb="8">
      <t>シメイ</t>
    </rPh>
    <rPh sb="9" eb="11">
      <t>ニュウリョク</t>
    </rPh>
    <phoneticPr fontId="1"/>
  </si>
  <si>
    <t>a.高校１年生を対象とした不登校対策クラスを設置するなど、「積極的に不登校生徒の受入れ体制」を整え、かつ不登校対策に従事している教職員がいる場合、こちらに入力してください。</t>
    <rPh sb="2" eb="4">
      <t>コウコウ</t>
    </rPh>
    <rPh sb="5" eb="7">
      <t>ネンセイ</t>
    </rPh>
    <rPh sb="8" eb="10">
      <t>タイショウ</t>
    </rPh>
    <rPh sb="13" eb="16">
      <t>フトウコウ</t>
    </rPh>
    <rPh sb="16" eb="18">
      <t>タイサク</t>
    </rPh>
    <rPh sb="22" eb="24">
      <t>セッチ</t>
    </rPh>
    <rPh sb="30" eb="33">
      <t>セッキョクテキ</t>
    </rPh>
    <rPh sb="34" eb="37">
      <t>フトウコウ</t>
    </rPh>
    <rPh sb="37" eb="39">
      <t>セイト</t>
    </rPh>
    <rPh sb="40" eb="42">
      <t>ウケイ</t>
    </rPh>
    <rPh sb="43" eb="45">
      <t>タイセイ</t>
    </rPh>
    <rPh sb="47" eb="48">
      <t>トトノ</t>
    </rPh>
    <rPh sb="52" eb="55">
      <t>フトウコウ</t>
    </rPh>
    <rPh sb="55" eb="57">
      <t>タイサク</t>
    </rPh>
    <rPh sb="58" eb="60">
      <t>ジュウジ</t>
    </rPh>
    <rPh sb="64" eb="67">
      <t>キョウショクイン</t>
    </rPh>
    <rPh sb="70" eb="72">
      <t>バアイ</t>
    </rPh>
    <rPh sb="77" eb="79">
      <t>ニュウリョク</t>
    </rPh>
    <phoneticPr fontId="1"/>
  </si>
  <si>
    <t>ｂ.高校１年生のうち、中学３年時に年間３０日以上欠席した者が実員生徒数の５％以上在籍し、かつ常勤の生徒指導担当教諭（授業時間なし）、又は常勤若しくは勤務が週３日以上かつ週１２時間以上の非常勤の養護教諭、養護助教諭若しくは養護職員を加配している場合、こちらに入力してください。</t>
    <rPh sb="121" eb="123">
      <t>バアイ</t>
    </rPh>
    <rPh sb="128" eb="130">
      <t>ニュウリョク</t>
    </rPh>
    <phoneticPr fontId="1"/>
  </si>
  <si>
    <t>a.事業内容について、入力・選択してください。（グレーの部分は入力・選択しないでください。）</t>
    <rPh sb="2" eb="4">
      <t>ジギョウ</t>
    </rPh>
    <rPh sb="4" eb="6">
      <t>ナイヨウ</t>
    </rPh>
    <rPh sb="11" eb="13">
      <t>ニュウリョク</t>
    </rPh>
    <phoneticPr fontId="1"/>
  </si>
  <si>
    <t>a.事業内容を入力・選択してください。（グレーの部分は入力・選択しないでください。）</t>
    <rPh sb="2" eb="4">
      <t>ジギョウ</t>
    </rPh>
    <rPh sb="4" eb="6">
      <t>ナイヨウ</t>
    </rPh>
    <rPh sb="7" eb="9">
      <t>ニュウリョク</t>
    </rPh>
    <rPh sb="10" eb="12">
      <t>センタク</t>
    </rPh>
    <phoneticPr fontId="1"/>
  </si>
  <si>
    <t>併設校への兼務があるか選択してください。</t>
    <rPh sb="0" eb="3">
      <t>ヘイセツコウ</t>
    </rPh>
    <rPh sb="5" eb="7">
      <t>ケンム</t>
    </rPh>
    <phoneticPr fontId="1"/>
  </si>
  <si>
    <t>金額(単位：円）</t>
    <rPh sb="0" eb="2">
      <t>キンガク</t>
    </rPh>
    <rPh sb="6" eb="7">
      <t>エン</t>
    </rPh>
    <phoneticPr fontId="1"/>
  </si>
  <si>
    <t>b.長年にわたり活発な部活動（文化活動）を続けるなど、他の模範となる成果を上げているものの具体例</t>
    <rPh sb="15" eb="17">
      <t>ブンカ</t>
    </rPh>
    <phoneticPr fontId="1"/>
  </si>
  <si>
    <t>ICT教育環境の整備推進</t>
    <rPh sb="3" eb="5">
      <t>キョウイク</t>
    </rPh>
    <rPh sb="5" eb="7">
      <t>カンキョウ</t>
    </rPh>
    <rPh sb="8" eb="10">
      <t>セイビ</t>
    </rPh>
    <rPh sb="10" eb="12">
      <t>スイシン</t>
    </rPh>
    <phoneticPr fontId="1"/>
  </si>
  <si>
    <t>年間の実施回数を入力してください。（同一実施事業内での合算は不可）</t>
    <rPh sb="0" eb="2">
      <t>ネンカン</t>
    </rPh>
    <rPh sb="3" eb="5">
      <t>ジッシ</t>
    </rPh>
    <rPh sb="5" eb="7">
      <t>カイスウ</t>
    </rPh>
    <rPh sb="8" eb="10">
      <t>ニュウリョク</t>
    </rPh>
    <rPh sb="18" eb="20">
      <t>ドウイツ</t>
    </rPh>
    <rPh sb="20" eb="22">
      <t>ジッシ</t>
    </rPh>
    <rPh sb="22" eb="24">
      <t>ジギョウ</t>
    </rPh>
    <rPh sb="24" eb="25">
      <t>ナイ</t>
    </rPh>
    <rPh sb="27" eb="29">
      <t>ガッサン</t>
    </rPh>
    <rPh sb="30" eb="32">
      <t>フカ</t>
    </rPh>
    <phoneticPr fontId="1"/>
  </si>
  <si>
    <t>④</t>
  </si>
  <si>
    <t>⑤</t>
  </si>
  <si>
    <t>⑥</t>
  </si>
  <si>
    <t>⑦</t>
  </si>
  <si>
    <t>⑧</t>
  </si>
  <si>
    <t>⑨</t>
  </si>
  <si>
    <t>⑩</t>
  </si>
  <si>
    <t>①</t>
  </si>
  <si>
    <t>②</t>
  </si>
  <si>
    <t>③</t>
  </si>
  <si>
    <t>年間の実施回（日）数を入力してください。（同一実施事業内での合算可）</t>
    <rPh sb="0" eb="2">
      <t>ネンカン</t>
    </rPh>
    <rPh sb="3" eb="5">
      <t>ジッシ</t>
    </rPh>
    <rPh sb="9" eb="10">
      <t>スウ</t>
    </rPh>
    <rPh sb="11" eb="13">
      <t>ニュウリョク</t>
    </rPh>
    <rPh sb="21" eb="23">
      <t>ドウイツ</t>
    </rPh>
    <rPh sb="23" eb="25">
      <t>ジッシ</t>
    </rPh>
    <rPh sb="25" eb="27">
      <t>ジギョウ</t>
    </rPh>
    <rPh sb="27" eb="28">
      <t>ナイ</t>
    </rPh>
    <rPh sb="30" eb="32">
      <t>ガッサン</t>
    </rPh>
    <rPh sb="32" eb="33">
      <t>カ</t>
    </rPh>
    <phoneticPr fontId="1"/>
  </si>
  <si>
    <t>年間の実施回（日）数を入力してください。（同一実施事業内での合算可）</t>
    <rPh sb="0" eb="2">
      <t>ネンカン</t>
    </rPh>
    <rPh sb="3" eb="5">
      <t>ジッシ</t>
    </rPh>
    <rPh sb="9" eb="10">
      <t>スウ</t>
    </rPh>
    <rPh sb="11" eb="13">
      <t>ニュウリョク</t>
    </rPh>
    <phoneticPr fontId="1"/>
  </si>
  <si>
    <t>年間の実施日（回）数を入力してください。（同一実施事業内での合算は不可）</t>
    <rPh sb="0" eb="2">
      <t>ネンカン</t>
    </rPh>
    <rPh sb="3" eb="5">
      <t>ジッシ</t>
    </rPh>
    <rPh sb="5" eb="6">
      <t>ニチ</t>
    </rPh>
    <rPh sb="7" eb="8">
      <t>カイ</t>
    </rPh>
    <rPh sb="9" eb="10">
      <t>スウ</t>
    </rPh>
    <rPh sb="11" eb="13">
      <t>ニュウリョク</t>
    </rPh>
    <phoneticPr fontId="1"/>
  </si>
  <si>
    <t>式入れる</t>
    <rPh sb="0" eb="1">
      <t>シキ</t>
    </rPh>
    <rPh sb="1" eb="2">
      <t>イ</t>
    </rPh>
    <phoneticPr fontId="1"/>
  </si>
  <si>
    <t>調査票２</t>
    <rPh sb="0" eb="3">
      <t>チョウサヒョウ</t>
    </rPh>
    <phoneticPr fontId="1"/>
  </si>
  <si>
    <t>情報通信技術活用支援員の配置</t>
    <phoneticPr fontId="1"/>
  </si>
  <si>
    <t>児童生徒が授業で使用するICT教育設備の保守・管理の外部委託</t>
    <phoneticPr fontId="1"/>
  </si>
  <si>
    <t>児童生徒が授業で使用するICT教育設備のリース契約</t>
    <phoneticPr fontId="1"/>
  </si>
  <si>
    <t>ICTを活用した教育環境の構築</t>
  </si>
  <si>
    <t>その他</t>
    <rPh sb="2" eb="3">
      <t>タ</t>
    </rPh>
    <phoneticPr fontId="1"/>
  </si>
  <si>
    <t>フィルタリングソフトやMDM（Mobile Device Management）等の管理ツールの導入</t>
    <phoneticPr fontId="1"/>
  </si>
  <si>
    <t>校務支援システムの導入</t>
  </si>
  <si>
    <t>ICTリテラシー研修等の実施</t>
    <phoneticPr fontId="1"/>
  </si>
  <si>
    <t>ICTリテラシー研修等の実施（教職員向け）</t>
    <rPh sb="15" eb="18">
      <t>キョウショクイン</t>
    </rPh>
    <rPh sb="18" eb="19">
      <t>ム</t>
    </rPh>
    <phoneticPr fontId="1"/>
  </si>
  <si>
    <t>全ての教職員</t>
    <phoneticPr fontId="1"/>
  </si>
  <si>
    <t>校務支援システムの導入</t>
    <phoneticPr fontId="1"/>
  </si>
  <si>
    <t>備考（中高で按分、契約期間等）</t>
    <rPh sb="0" eb="2">
      <t>ビコウ</t>
    </rPh>
    <rPh sb="3" eb="5">
      <t>チュウコウ</t>
    </rPh>
    <rPh sb="6" eb="8">
      <t>アンブン</t>
    </rPh>
    <rPh sb="9" eb="11">
      <t>ケイヤク</t>
    </rPh>
    <rPh sb="11" eb="13">
      <t>キカン</t>
    </rPh>
    <rPh sb="13" eb="14">
      <t>トウ</t>
    </rPh>
    <phoneticPr fontId="1"/>
  </si>
  <si>
    <t>補助対象(者)との契約月数を入力してください。(委託,リース等の場合）</t>
    <rPh sb="0" eb="2">
      <t>ホジョ</t>
    </rPh>
    <rPh sb="2" eb="4">
      <t>タイショウ</t>
    </rPh>
    <rPh sb="5" eb="6">
      <t>シャ</t>
    </rPh>
    <rPh sb="9" eb="11">
      <t>ケイヤク</t>
    </rPh>
    <rPh sb="11" eb="13">
      <t>ツキスウ</t>
    </rPh>
    <rPh sb="14" eb="16">
      <t>ニュウリョク</t>
    </rPh>
    <rPh sb="24" eb="26">
      <t>イタク</t>
    </rPh>
    <rPh sb="30" eb="31">
      <t>トウ</t>
    </rPh>
    <rPh sb="32" eb="34">
      <t>バアイ</t>
    </rPh>
    <phoneticPr fontId="1"/>
  </si>
  <si>
    <t>b.事業経費を入力してください。（人員配置、リース・委託等の場合）</t>
    <rPh sb="2" eb="4">
      <t>ジギョウ</t>
    </rPh>
    <rPh sb="4" eb="6">
      <t>ケイヒ</t>
    </rPh>
    <rPh sb="7" eb="9">
      <t>ニュウリョク</t>
    </rPh>
    <rPh sb="17" eb="19">
      <t>ジンイン</t>
    </rPh>
    <rPh sb="19" eb="21">
      <t>ハイチ</t>
    </rPh>
    <rPh sb="26" eb="28">
      <t>イタク</t>
    </rPh>
    <rPh sb="28" eb="29">
      <t>トウ</t>
    </rPh>
    <rPh sb="30" eb="32">
      <t>バアイ</t>
    </rPh>
    <phoneticPr fontId="1"/>
  </si>
  <si>
    <t>C1401</t>
    <phoneticPr fontId="1"/>
  </si>
  <si>
    <t>渡辺　啓司</t>
  </si>
  <si>
    <t>林　真理子</t>
  </si>
  <si>
    <t>(学)星槎</t>
  </si>
  <si>
    <t>大西　亜季</t>
  </si>
  <si>
    <t>岩武　学</t>
  </si>
  <si>
    <t>小倉　弘明</t>
  </si>
  <si>
    <t>②ICT教育環境の整備推進</t>
    <phoneticPr fontId="11"/>
  </si>
  <si>
    <t>臼井　公明</t>
    <rPh sb="0" eb="2">
      <t>ウスイ</t>
    </rPh>
    <rPh sb="3" eb="5">
      <t>コウメイ</t>
    </rPh>
    <phoneticPr fontId="1"/>
  </si>
  <si>
    <t>規矩　大義</t>
  </si>
  <si>
    <t>高倉　織江</t>
  </si>
  <si>
    <t>令和５年度</t>
    <rPh sb="0" eb="2">
      <t>レイワ</t>
    </rPh>
    <rPh sb="3" eb="5">
      <t>ネンド</t>
    </rPh>
    <phoneticPr fontId="1"/>
  </si>
  <si>
    <t>※１　その他県知事が認めるものとは、現在のところ、一般財団法人神奈川県私立中学高等学校協会</t>
    <phoneticPr fontId="1"/>
  </si>
  <si>
    <t>が設置する修学支援センターのみです。</t>
  </si>
  <si>
    <t>※２　通所している生徒の氏名を記載してください。</t>
    <rPh sb="3" eb="5">
      <t>ツウショ</t>
    </rPh>
    <rPh sb="9" eb="11">
      <t>セイト</t>
    </rPh>
    <rPh sb="12" eb="14">
      <t>シメイ</t>
    </rPh>
    <rPh sb="15" eb="17">
      <t>キサイ</t>
    </rPh>
    <phoneticPr fontId="1"/>
  </si>
  <si>
    <t>児童生徒１人１台端末の整備に係るリース契約</t>
  </si>
  <si>
    <t>児童生徒が授業で使用するICT教育設備のリース契約（１人１台端末の整備を除く）</t>
    <phoneticPr fontId="1"/>
  </si>
  <si>
    <t>　</t>
    <phoneticPr fontId="1"/>
  </si>
  <si>
    <t>900又は2,020</t>
    <rPh sb="3" eb="4">
      <t>マタ</t>
    </rPh>
    <phoneticPr fontId="1"/>
  </si>
  <si>
    <t>補助単価</t>
    <rPh sb="0" eb="2">
      <t>ホジョ</t>
    </rPh>
    <rPh sb="2" eb="4">
      <t>タンカ</t>
    </rPh>
    <phoneticPr fontId="1"/>
  </si>
  <si>
    <t>下記b欄への入力をしたか。</t>
    <rPh sb="0" eb="2">
      <t>カキ</t>
    </rPh>
    <rPh sb="3" eb="4">
      <t>ラン</t>
    </rPh>
    <rPh sb="6" eb="8">
      <t>ニュウリョク</t>
    </rPh>
    <phoneticPr fontId="1"/>
  </si>
  <si>
    <t>対象期間　　(自動反映）</t>
    <rPh sb="0" eb="2">
      <t>タイショウ</t>
    </rPh>
    <rPh sb="2" eb="4">
      <t>キカン</t>
    </rPh>
    <rPh sb="7" eb="9">
      <t>ジドウ</t>
    </rPh>
    <rPh sb="9" eb="11">
      <t>ハンエイ</t>
    </rPh>
    <phoneticPr fontId="1"/>
  </si>
  <si>
    <t>補助申請を希望する項目について、提出する調査票を選択枠（１～13)で◯を選択してください。</t>
    <rPh sb="9" eb="11">
      <t>コウモク</t>
    </rPh>
    <rPh sb="16" eb="18">
      <t>テイシュツ</t>
    </rPh>
    <rPh sb="20" eb="23">
      <t>チョウサヒョウ</t>
    </rPh>
    <rPh sb="24" eb="27">
      <t>センタクワク</t>
    </rPh>
    <phoneticPr fontId="1"/>
  </si>
  <si>
    <t>※３　後日、補助金交付申請書を提出する際に、学校から修学支援センターへ経費を負担していることがわかる書類（契約書など）をご提出ください。</t>
    <rPh sb="3" eb="5">
      <t>ゴジツ</t>
    </rPh>
    <rPh sb="6" eb="9">
      <t>ホジョキン</t>
    </rPh>
    <rPh sb="9" eb="11">
      <t>コウフ</t>
    </rPh>
    <rPh sb="11" eb="13">
      <t>シンセイ</t>
    </rPh>
    <rPh sb="13" eb="14">
      <t>ショ</t>
    </rPh>
    <rPh sb="15" eb="17">
      <t>テイシュツ</t>
    </rPh>
    <rPh sb="19" eb="20">
      <t>サイ</t>
    </rPh>
    <rPh sb="22" eb="24">
      <t>ガッコウ</t>
    </rPh>
    <phoneticPr fontId="1"/>
  </si>
  <si>
    <t>令和６年度</t>
    <rPh sb="0" eb="2">
      <t>レイワ</t>
    </rPh>
    <rPh sb="3" eb="5">
      <t>ネンド</t>
    </rPh>
    <phoneticPr fontId="1"/>
  </si>
  <si>
    <t>不登校生徒等の教育機会についての支援等（11.不登校生徒の受入れと重複不可）</t>
    <rPh sb="0" eb="3">
      <t>フトウコウ</t>
    </rPh>
    <rPh sb="3" eb="5">
      <t>セイト</t>
    </rPh>
    <rPh sb="5" eb="6">
      <t>トウ</t>
    </rPh>
    <rPh sb="7" eb="9">
      <t>キョウイク</t>
    </rPh>
    <rPh sb="9" eb="11">
      <t>キカイ</t>
    </rPh>
    <rPh sb="16" eb="18">
      <t>シエン</t>
    </rPh>
    <rPh sb="18" eb="19">
      <t>トウ</t>
    </rPh>
    <rPh sb="23" eb="26">
      <t>フトウコウ</t>
    </rPh>
    <rPh sb="26" eb="28">
      <t>セイト</t>
    </rPh>
    <rPh sb="29" eb="31">
      <t>ウケイレ</t>
    </rPh>
    <rPh sb="33" eb="35">
      <t>チョウフク</t>
    </rPh>
    <rPh sb="35" eb="37">
      <t>フカ</t>
    </rPh>
    <phoneticPr fontId="1"/>
  </si>
  <si>
    <t>校種</t>
  </si>
  <si>
    <t>校種コード</t>
  </si>
  <si>
    <t>校種地区コード</t>
  </si>
  <si>
    <t>学校名・略</t>
  </si>
  <si>
    <t>学校読み</t>
  </si>
  <si>
    <t>学校読み（整列用）</t>
  </si>
  <si>
    <t>学校郵便番号</t>
  </si>
  <si>
    <t>学校市郡名</t>
  </si>
  <si>
    <t>学校市町村名</t>
  </si>
  <si>
    <t>学校区名</t>
  </si>
  <si>
    <t>学校所在地</t>
  </si>
  <si>
    <t>学校電話番号</t>
  </si>
  <si>
    <t>学校ＦＡＸ番号</t>
  </si>
  <si>
    <t>学科</t>
  </si>
  <si>
    <t>男女</t>
  </si>
  <si>
    <t>学校法人コード</t>
  </si>
  <si>
    <t>設置者名（非学校法人）</t>
  </si>
  <si>
    <t>代表者名（非学校法人）</t>
  </si>
  <si>
    <t>設置者名（学校法人）</t>
  </si>
  <si>
    <t>代表者名（学校法人）</t>
  </si>
  <si>
    <t>高等学校（全日制）</t>
  </si>
  <si>
    <t>A</t>
  </si>
  <si>
    <t>A01</t>
  </si>
  <si>
    <t>白鵬女子高</t>
  </si>
  <si>
    <t>ﾊｸﾎｳｼﾞｮｼｺｳﾄｳｶﾞｯｺｳ</t>
  </si>
  <si>
    <t>ﾊｸﾎｳｼﾞｮｼ</t>
  </si>
  <si>
    <t>玉川　匡彦</t>
    <rPh sb="0" eb="2">
      <t>タマガワ</t>
    </rPh>
    <rPh sb="3" eb="5">
      <t>クニヒコ</t>
    </rPh>
    <phoneticPr fontId="1"/>
  </si>
  <si>
    <t>〒230-0074</t>
  </si>
  <si>
    <t>横浜市</t>
  </si>
  <si>
    <t>横浜市鶴見区</t>
  </si>
  <si>
    <t>鶴見区</t>
  </si>
  <si>
    <t>北寺尾４丁目10-13</t>
  </si>
  <si>
    <t>045-581-6721</t>
  </si>
  <si>
    <t>045-571-3372</t>
  </si>
  <si>
    <t>普</t>
  </si>
  <si>
    <t>女</t>
  </si>
  <si>
    <t>216905</t>
  </si>
  <si>
    <t/>
  </si>
  <si>
    <t>聖ヨゼフ学園高</t>
  </si>
  <si>
    <t>ｾｲﾖｾﾞﾌｶﾞｸｴﾝｺｳﾄｳｶﾞｯｺｳ</t>
  </si>
  <si>
    <t>ｾｲﾖｾﾞﾌｶﾞｸｴﾝ</t>
  </si>
  <si>
    <t>〒230-0016</t>
  </si>
  <si>
    <t>東寺尾北台11-1</t>
  </si>
  <si>
    <t>045-581-8808</t>
  </si>
  <si>
    <t>045-584-0831</t>
  </si>
  <si>
    <t>010102</t>
  </si>
  <si>
    <t>橘学苑高</t>
  </si>
  <si>
    <t>ﾀﾁﾊﾞﾅｶﾞｸｴﾝｺｳﾄｳｶﾞｯｺｳ</t>
  </si>
  <si>
    <t>ﾀﾁﾊﾞﾅｶﾞｸｴﾝ</t>
  </si>
  <si>
    <t>〒230-0073</t>
  </si>
  <si>
    <t>獅子ヶ谷１丁目10-35</t>
  </si>
  <si>
    <t>045-581-0063</t>
  </si>
  <si>
    <t>045-584-8643</t>
  </si>
  <si>
    <t>共</t>
  </si>
  <si>
    <t>010103</t>
  </si>
  <si>
    <t>池上　幸保</t>
    <rPh sb="0" eb="2">
      <t>イケガミ</t>
    </rPh>
    <rPh sb="3" eb="4">
      <t>シアワ</t>
    </rPh>
    <rPh sb="4" eb="5">
      <t>タモツ</t>
    </rPh>
    <phoneticPr fontId="1"/>
  </si>
  <si>
    <t>鶴見大学附属高</t>
  </si>
  <si>
    <t>ﾂﾙﾐﾀﾞｲｶﾞｸﾌｿﾞｸｺｳﾄｳｶﾞｯｺｳ</t>
  </si>
  <si>
    <t>ﾂﾙﾐﾀﾞｲｶﾞｸﾌｿﾞｸ</t>
  </si>
  <si>
    <t>岸本　力也</t>
    <rPh sb="0" eb="2">
      <t>キシモト</t>
    </rPh>
    <rPh sb="3" eb="5">
      <t>リキヤ</t>
    </rPh>
    <phoneticPr fontId="1"/>
  </si>
  <si>
    <t>〒230-0063</t>
  </si>
  <si>
    <t>鶴見２丁目2-1</t>
  </si>
  <si>
    <t>045-581-6325</t>
  </si>
  <si>
    <t>045-581-6329</t>
  </si>
  <si>
    <t>110101</t>
  </si>
  <si>
    <t>法政大学国際高</t>
  </si>
  <si>
    <t>ﾎｳｾｲﾀﾞｲｶﾞｸｺｸｻｲｺｳﾄｳｶﾞｯｺｳ</t>
  </si>
  <si>
    <t>ﾎｳｾｲﾀﾞｲｶﾞｸｺｸｻｲ</t>
  </si>
  <si>
    <t>〒230-0078</t>
  </si>
  <si>
    <t>岸谷１丁目13-1</t>
  </si>
  <si>
    <t>045-571-4482</t>
  </si>
  <si>
    <t>045-581-9991</t>
  </si>
  <si>
    <t>316901</t>
  </si>
  <si>
    <t>A02</t>
  </si>
  <si>
    <t>浅野高</t>
  </si>
  <si>
    <t>ｱｻﾉｺｳﾄｳｶﾞｯｺｳ</t>
  </si>
  <si>
    <t>ｱｻﾉ</t>
  </si>
  <si>
    <t>〒221-0012</t>
  </si>
  <si>
    <t>横浜市神奈川区</t>
  </si>
  <si>
    <t>神奈川区</t>
  </si>
  <si>
    <t>子安台１丁目3-1</t>
  </si>
  <si>
    <t>045-421-3281</t>
  </si>
  <si>
    <t>045-421-4080</t>
  </si>
  <si>
    <t>男</t>
  </si>
  <si>
    <t>010201</t>
  </si>
  <si>
    <t>神奈川学園高</t>
  </si>
  <si>
    <t>ｶﾅｶﾞﾜｶﾞｸｴﾝｺｳﾄｳｶﾞｯｺｳ</t>
  </si>
  <si>
    <t>ｶﾅｶﾞﾜｶﾞｸｴﾝ</t>
  </si>
  <si>
    <t>〒221-0844</t>
  </si>
  <si>
    <t>沢渡18</t>
  </si>
  <si>
    <t>045-311-2961</t>
  </si>
  <si>
    <t>045-311-2474</t>
  </si>
  <si>
    <t>010202</t>
  </si>
  <si>
    <t>横浜創英高</t>
  </si>
  <si>
    <t>ﾖｺﾊﾏｿｳｴｲｺｳﾄｳｶﾞｯｺｳ</t>
  </si>
  <si>
    <t>ﾖｺﾊﾏｿｳｴｲ</t>
  </si>
  <si>
    <t>本間　朋弘</t>
    <rPh sb="0" eb="2">
      <t>ホンマ</t>
    </rPh>
    <rPh sb="3" eb="5">
      <t>トモヒロ</t>
    </rPh>
    <phoneticPr fontId="1"/>
  </si>
  <si>
    <t>〒221-0004</t>
  </si>
  <si>
    <t>西大口28</t>
  </si>
  <si>
    <t>045-421-3121</t>
  </si>
  <si>
    <t>045-421-3125</t>
  </si>
  <si>
    <t>110202</t>
  </si>
  <si>
    <t>ｿｳｼﾝｼﾞｮｶﾞｯｺｳｺｳﾄｳｶﾞｸﾌﾞ</t>
  </si>
  <si>
    <t>ｿｳｼﾝｼﾞｮｶﾞｯｺｳ</t>
  </si>
  <si>
    <t>島名　恭子</t>
    <rPh sb="0" eb="2">
      <t>シマナ</t>
    </rPh>
    <rPh sb="3" eb="5">
      <t>キョウコ</t>
    </rPh>
    <phoneticPr fontId="1"/>
  </si>
  <si>
    <t>〒221-8720</t>
  </si>
  <si>
    <t>中丸8</t>
  </si>
  <si>
    <t>045-491-3686</t>
  </si>
  <si>
    <t>045-491-6715</t>
  </si>
  <si>
    <t>010203</t>
  </si>
  <si>
    <t>浅古　弘</t>
    <rPh sb="0" eb="2">
      <t>アサコ</t>
    </rPh>
    <rPh sb="3" eb="4">
      <t>ヒロシ</t>
    </rPh>
    <phoneticPr fontId="1"/>
  </si>
  <si>
    <t>A04</t>
  </si>
  <si>
    <t>聖光学院高</t>
  </si>
  <si>
    <t>ｾｲｺｳｶﾞｸｲﾝｺｳﾄｳｶﾞｯｺｳ</t>
  </si>
  <si>
    <t>ｾｲｺｳｶﾞｸｲﾝ</t>
  </si>
  <si>
    <t>〒231-0837</t>
  </si>
  <si>
    <t>横浜市中区</t>
  </si>
  <si>
    <t>中区</t>
  </si>
  <si>
    <t>滝之上100</t>
  </si>
  <si>
    <t>045-621-2051</t>
  </si>
  <si>
    <t>045-621-2568</t>
  </si>
  <si>
    <t>010401</t>
  </si>
  <si>
    <t>フェリス女学院高</t>
  </si>
  <si>
    <t>ﾌｪﾘｽｼﾞｮｶﾞｸｲﾝｺｳﾄｳｶﾞｯｺｳ</t>
  </si>
  <si>
    <t>ﾌｪﾘｽｼﾞｮｶﾞｸｲﾝ</t>
  </si>
  <si>
    <t>阿部　素子</t>
    <rPh sb="0" eb="2">
      <t>アベ</t>
    </rPh>
    <rPh sb="3" eb="4">
      <t>ソ</t>
    </rPh>
    <rPh sb="4" eb="5">
      <t>コ</t>
    </rPh>
    <phoneticPr fontId="1"/>
  </si>
  <si>
    <t>〒231-8660</t>
  </si>
  <si>
    <t>山手町178</t>
  </si>
  <si>
    <t>045-641-0242</t>
  </si>
  <si>
    <t>045-201-4241</t>
  </si>
  <si>
    <t>110401</t>
  </si>
  <si>
    <t>横浜共立学園高</t>
  </si>
  <si>
    <t>ﾖｺﾊﾏｷｮｳﾘﾂｶﾞｸｴﾝｺｳﾄｳｶﾞｯｺｳ</t>
  </si>
  <si>
    <t>ﾖｺﾊﾏｷｮｳﾘﾂｶﾞｸｴﾝ</t>
  </si>
  <si>
    <t>〒231-8662</t>
  </si>
  <si>
    <t>山手町212</t>
  </si>
  <si>
    <t>045-641-3785</t>
  </si>
  <si>
    <t>045-641-9188</t>
  </si>
  <si>
    <t>010402</t>
  </si>
  <si>
    <t>横浜女学院高</t>
  </si>
  <si>
    <t>ﾖｺﾊﾏｼﾞｮｶﾞｸｲﾝｺｳﾄｳｶﾞｯｺｳ</t>
  </si>
  <si>
    <t>ﾖｺﾊﾏｼﾞｮｶﾞｸｲﾝ</t>
  </si>
  <si>
    <t>〒231-8661</t>
  </si>
  <si>
    <t>山手町203</t>
  </si>
  <si>
    <t>045-681-7767</t>
  </si>
  <si>
    <t>045-681-2787</t>
  </si>
  <si>
    <t>010403</t>
  </si>
  <si>
    <t>横浜雙葉高</t>
  </si>
  <si>
    <t>ﾖｺﾊﾏﾌﾀﾊﾞｺｳﾄｳｶﾞｯｺｳ</t>
  </si>
  <si>
    <t>ﾖｺﾊﾏﾌﾀﾊﾞ</t>
  </si>
  <si>
    <t>木下　庸子</t>
    <rPh sb="3" eb="4">
      <t>ヨウ</t>
    </rPh>
    <rPh sb="4" eb="5">
      <t>コ</t>
    </rPh>
    <phoneticPr fontId="1"/>
  </si>
  <si>
    <t>〒231-8653</t>
  </si>
  <si>
    <t>山手町88</t>
  </si>
  <si>
    <t>045-641-1004</t>
  </si>
  <si>
    <t>045-664-2420</t>
  </si>
  <si>
    <t>010405</t>
  </si>
  <si>
    <t>A05</t>
  </si>
  <si>
    <t>関東学院高</t>
  </si>
  <si>
    <t>ｶﾝﾄｳｶﾞｸｲﾝｺｳﾄｳｶﾞｯｺｳ</t>
  </si>
  <si>
    <t>ｶﾝﾄｳｶﾞｸｲﾝ</t>
  </si>
  <si>
    <t>森田　祐二</t>
    <rPh sb="0" eb="2">
      <t>モリタ</t>
    </rPh>
    <rPh sb="3" eb="5">
      <t>ユウジ</t>
    </rPh>
    <phoneticPr fontId="1"/>
  </si>
  <si>
    <t>〒232-0002</t>
  </si>
  <si>
    <t>横浜市南区</t>
  </si>
  <si>
    <t>南区</t>
  </si>
  <si>
    <t>三春台4</t>
  </si>
  <si>
    <t>045-231-1001</t>
  </si>
  <si>
    <t>045-231-6630</t>
  </si>
  <si>
    <t>110801</t>
  </si>
  <si>
    <t>青山学院横浜英和高</t>
  </si>
  <si>
    <t>ｱｵﾔﾏｶﾞｸｲﾝﾖｺﾊﾏｴｲﾜｺｳﾄｳｶﾞｯｺｳ</t>
  </si>
  <si>
    <t>ｱｵﾔﾏｶﾞｸｲﾝﾖｺﾊﾏｴｲﾜ</t>
  </si>
  <si>
    <t>〒232-8580</t>
  </si>
  <si>
    <t>蒔田町124</t>
  </si>
  <si>
    <t>045-731-2861</t>
  </si>
  <si>
    <t>045-712-8773</t>
  </si>
  <si>
    <t>共</t>
    <rPh sb="0" eb="1">
      <t>トモ</t>
    </rPh>
    <phoneticPr fontId="1"/>
  </si>
  <si>
    <t>010501</t>
  </si>
  <si>
    <t>嶋田　順好</t>
    <rPh sb="0" eb="2">
      <t>シマダ</t>
    </rPh>
    <rPh sb="3" eb="4">
      <t>ジュン</t>
    </rPh>
    <rPh sb="4" eb="5">
      <t>ヨシミ</t>
    </rPh>
    <phoneticPr fontId="1"/>
  </si>
  <si>
    <t>A06</t>
  </si>
  <si>
    <t>横浜清風高</t>
  </si>
  <si>
    <t>ﾖｺﾊﾏｾｲﾌｳｺｳﾄｳｶﾞｯｺｳ</t>
  </si>
  <si>
    <t>ﾖｺﾊﾏｾｲﾌｳ</t>
  </si>
  <si>
    <t>〒240-0023</t>
  </si>
  <si>
    <t>横浜市保土ケ谷区</t>
  </si>
  <si>
    <t>保土ケ谷区</t>
  </si>
  <si>
    <t>岩井町447</t>
  </si>
  <si>
    <t>045-731-4361</t>
  </si>
  <si>
    <t>045-716-0202</t>
  </si>
  <si>
    <t>010601</t>
  </si>
  <si>
    <t>A07</t>
  </si>
  <si>
    <t>横浜学園高</t>
  </si>
  <si>
    <t>ﾖｺﾊﾏｶﾞｸｴﾝｺｳﾄｳｶﾞｯｺｳ</t>
  </si>
  <si>
    <t>ﾖｺﾊﾏｶﾞｸｴﾝ</t>
  </si>
  <si>
    <t>〒235-0021</t>
  </si>
  <si>
    <t>横浜市磯子区</t>
  </si>
  <si>
    <t>磯子区</t>
  </si>
  <si>
    <t>岡村２丁目4-1</t>
  </si>
  <si>
    <t>045-751-6941</t>
  </si>
  <si>
    <t>045-761-7956</t>
  </si>
  <si>
    <t>010701</t>
  </si>
  <si>
    <t>A08</t>
  </si>
  <si>
    <t>関東学院六浦高</t>
  </si>
  <si>
    <t>ｶﾝﾄｳｶﾞｸｲﾝﾑﾂｳﾗｺｳﾄｳｶﾞｯｺｳ</t>
  </si>
  <si>
    <t>ｶﾝﾄｳｶﾞｸｲﾝﾑﾂｳﾗ</t>
  </si>
  <si>
    <t>〒236-8504</t>
  </si>
  <si>
    <t>横浜市金沢区</t>
  </si>
  <si>
    <t>金沢区</t>
  </si>
  <si>
    <t>六浦東１丁目50-1</t>
  </si>
  <si>
    <t>045-781-2525</t>
  </si>
  <si>
    <t>045-781-2527</t>
  </si>
  <si>
    <t>横浜高</t>
  </si>
  <si>
    <t>ﾖｺﾊﾏｺｳﾄｳｶﾞｯｺｳ</t>
  </si>
  <si>
    <t>ﾖｺﾊﾏ</t>
  </si>
  <si>
    <t>〒236-0053</t>
  </si>
  <si>
    <t>能見台通46-1</t>
  </si>
  <si>
    <t>045-781-3396</t>
  </si>
  <si>
    <t>045-785-1541</t>
  </si>
  <si>
    <t>010802</t>
  </si>
  <si>
    <t>横浜創学館高</t>
  </si>
  <si>
    <t>ﾖｺﾊﾏｿｳｶﾞｸｶﾝｺｳﾄｳｶﾞｯｺｳ</t>
  </si>
  <si>
    <t>ﾖｺﾊﾏｿｳｶﾞｸｶﾝ</t>
  </si>
  <si>
    <t>〒236-0037</t>
  </si>
  <si>
    <t>六浦東１丁目43-1</t>
  </si>
  <si>
    <t>045-781-0631</t>
  </si>
  <si>
    <t>045-781-3239</t>
  </si>
  <si>
    <t>普/科技/情経</t>
  </si>
  <si>
    <t>010801</t>
  </si>
  <si>
    <t>梅澤　一之</t>
    <rPh sb="0" eb="2">
      <t>ウメザワ</t>
    </rPh>
    <rPh sb="3" eb="5">
      <t>カズユキ</t>
    </rPh>
    <phoneticPr fontId="1"/>
  </si>
  <si>
    <t>A09</t>
  </si>
  <si>
    <t>慶應義塾高</t>
  </si>
  <si>
    <t>ｹｲｵｳｷﾞｼﾞｭｸｺｳﾄｳｶﾞｯｺｳ</t>
  </si>
  <si>
    <t>ｹｲｵｳｷﾞｼﾞｭｸ</t>
  </si>
  <si>
    <t>阿久澤　武史</t>
    <rPh sb="0" eb="3">
      <t>アクサワ</t>
    </rPh>
    <rPh sb="4" eb="5">
      <t>タケシ</t>
    </rPh>
    <phoneticPr fontId="1"/>
  </si>
  <si>
    <t>〒223-8524</t>
  </si>
  <si>
    <t>横浜市港北区</t>
  </si>
  <si>
    <t>港北区</t>
  </si>
  <si>
    <t>日吉４丁目1-2</t>
  </si>
  <si>
    <t>045-566-1381</t>
  </si>
  <si>
    <t>045-566-1378</t>
  </si>
  <si>
    <t>316902</t>
  </si>
  <si>
    <t>英理女子学院高</t>
  </si>
  <si>
    <t>ｴｲﾘｼﾞｮｼｶﾞｸｲﾝｺｳﾄｳｶﾞｯｺｳ</t>
  </si>
  <si>
    <t>ｴｲﾘｼﾞｮｼｶﾞｸｲﾝ</t>
  </si>
  <si>
    <t>髙木　暁子</t>
    <rPh sb="0" eb="2">
      <t>タカギ</t>
    </rPh>
    <rPh sb="3" eb="5">
      <t>アカツキコ</t>
    </rPh>
    <phoneticPr fontId="1"/>
  </si>
  <si>
    <t>〒222-0011</t>
  </si>
  <si>
    <t>菊名７丁目6-43</t>
  </si>
  <si>
    <t>045-431-8188</t>
  </si>
  <si>
    <t>045-431-8263</t>
  </si>
  <si>
    <t>普</t>
    <phoneticPr fontId="1"/>
  </si>
  <si>
    <t>010902</t>
  </si>
  <si>
    <t>日本大学高</t>
  </si>
  <si>
    <t>ﾆﾎﾝﾀﾞｲｶﾞｸｺｳﾄｳｶﾞｯｺｳ</t>
  </si>
  <si>
    <t>ﾆﾎﾝﾀﾞｲｶﾞｸ</t>
  </si>
  <si>
    <t>中園　健二</t>
    <rPh sb="0" eb="2">
      <t>ナカゾノ</t>
    </rPh>
    <rPh sb="3" eb="4">
      <t>タケル</t>
    </rPh>
    <rPh sb="4" eb="5">
      <t>ニ</t>
    </rPh>
    <phoneticPr fontId="1"/>
  </si>
  <si>
    <t>〒223-8566</t>
  </si>
  <si>
    <t>箕輪町２丁目9-1</t>
  </si>
  <si>
    <t>045-560-2600</t>
  </si>
  <si>
    <t>045-560-2810</t>
  </si>
  <si>
    <t>316904</t>
  </si>
  <si>
    <t>林　真理子</t>
    <rPh sb="0" eb="1">
      <t>ハヤシ</t>
    </rPh>
    <rPh sb="2" eb="5">
      <t>マリコ</t>
    </rPh>
    <phoneticPr fontId="1"/>
  </si>
  <si>
    <t>武相高</t>
  </si>
  <si>
    <t>ﾌﾞｿｳｺｳﾄｳｶﾞｯｺｳ</t>
  </si>
  <si>
    <t>ﾌﾞｿｳ</t>
  </si>
  <si>
    <t>〒222-0023</t>
  </si>
  <si>
    <t>仲手原２丁目34-1</t>
  </si>
  <si>
    <t>045-401-9042</t>
  </si>
  <si>
    <t>045-401-3746</t>
  </si>
  <si>
    <t>普/商</t>
  </si>
  <si>
    <t>010903</t>
  </si>
  <si>
    <t>A10</t>
  </si>
  <si>
    <t>ｸﾓﾝｺｸｻｲｶﾞｸｴﾝｺｳﾄｳﾌﾞ</t>
  </si>
  <si>
    <t>ｸﾓﾝｺｸｻｲｶﾞｸｴﾝ</t>
  </si>
  <si>
    <t>〒244-0004</t>
  </si>
  <si>
    <t>横浜市戸塚区</t>
  </si>
  <si>
    <t>戸塚区</t>
  </si>
  <si>
    <t>小雀町777</t>
  </si>
  <si>
    <t>045-853-8200</t>
  </si>
  <si>
    <t>045-853-8220</t>
  </si>
  <si>
    <t>261001</t>
  </si>
  <si>
    <t>A12</t>
  </si>
  <si>
    <t>山手学院高</t>
  </si>
  <si>
    <t>ﾔﾏﾃｶﾞｸｲﾝｺｳﾄｳｶﾞｯｺｳ</t>
  </si>
  <si>
    <t>ﾔﾏﾃｶﾞｸｲﾝ</t>
  </si>
  <si>
    <t>蓑田　大</t>
    <rPh sb="0" eb="2">
      <t>ミノタ</t>
    </rPh>
    <rPh sb="3" eb="4">
      <t>オオ</t>
    </rPh>
    <phoneticPr fontId="1"/>
  </si>
  <si>
    <t>〒247-0013</t>
  </si>
  <si>
    <t>横浜市栄区</t>
  </si>
  <si>
    <t>栄区</t>
  </si>
  <si>
    <t>上郷町460</t>
  </si>
  <si>
    <t>045-891-2111</t>
  </si>
  <si>
    <t>045-894-2306</t>
  </si>
  <si>
    <t>010406</t>
  </si>
  <si>
    <t>松信　裕</t>
    <rPh sb="0" eb="1">
      <t>マツ</t>
    </rPh>
    <rPh sb="1" eb="2">
      <t>シン</t>
    </rPh>
    <rPh sb="3" eb="4">
      <t>ユウ</t>
    </rPh>
    <phoneticPr fontId="1"/>
  </si>
  <si>
    <t>A14</t>
  </si>
  <si>
    <t>横浜商科大学高等学校</t>
  </si>
  <si>
    <t>横浜商科大学高</t>
  </si>
  <si>
    <t>ﾖｺﾊﾏｼｮｳｶﾀﾞｲｶﾞｸｺｳﾄｳｶﾞｯｺｳ</t>
  </si>
  <si>
    <t>ﾖｺﾊﾏｼｮｳｶﾀﾞｲｶﾞｸ</t>
  </si>
  <si>
    <t>河野　隆</t>
    <rPh sb="0" eb="2">
      <t>コウノ</t>
    </rPh>
    <rPh sb="3" eb="4">
      <t>タカシ</t>
    </rPh>
    <phoneticPr fontId="1"/>
  </si>
  <si>
    <t>〒241-0005</t>
  </si>
  <si>
    <t>横浜市旭区</t>
  </si>
  <si>
    <t>旭区</t>
  </si>
  <si>
    <t>白根７丁目1-1</t>
  </si>
  <si>
    <t>045-951-2246</t>
  </si>
  <si>
    <t>045-955-3664</t>
  </si>
  <si>
    <t>011401</t>
  </si>
  <si>
    <t>星槎高</t>
  </si>
  <si>
    <t>ｾｲｻｺｳﾄｳｶﾞｯｺｳ</t>
  </si>
  <si>
    <t>ｾｲｻ</t>
  </si>
  <si>
    <t>〒241-0801</t>
  </si>
  <si>
    <t>若葉台４丁目35-1</t>
  </si>
  <si>
    <t>045-442-8686</t>
  </si>
  <si>
    <t>045-922-1651</t>
  </si>
  <si>
    <t>011402</t>
    <phoneticPr fontId="1"/>
  </si>
  <si>
    <t>金子　肇</t>
    <rPh sb="0" eb="2">
      <t>カネコ</t>
    </rPh>
    <rPh sb="3" eb="4">
      <t>ハジメ</t>
    </rPh>
    <phoneticPr fontId="1"/>
  </si>
  <si>
    <t>(学)星槎</t>
    <rPh sb="3" eb="5">
      <t>セイサ</t>
    </rPh>
    <phoneticPr fontId="31"/>
  </si>
  <si>
    <t>金子  　肇</t>
    <rPh sb="5" eb="6">
      <t>ハジメ</t>
    </rPh>
    <phoneticPr fontId="31"/>
  </si>
  <si>
    <t>横浜富士見丘学園高</t>
  </si>
  <si>
    <t>ﾖｺﾊﾏﾌｼﾞﾐｶﾞｵｶｶﾞｸｴﾝｺｳﾄｳｶﾞｯｺｳ</t>
  </si>
  <si>
    <t>ﾖｺﾊﾏﾌｼﾞﾐｶﾞｵｶｶﾞｸｴﾝ</t>
  </si>
  <si>
    <t>〒241-8502</t>
  </si>
  <si>
    <t>中沢１丁目24-1</t>
  </si>
  <si>
    <t>045-367-4380</t>
  </si>
  <si>
    <t>045-367-4381</t>
  </si>
  <si>
    <t>010301</t>
  </si>
  <si>
    <t>A15</t>
  </si>
  <si>
    <t>ﾓﾘﾑﾗｶﾞｸｴﾝｺｳﾄｳﾌﾞ</t>
  </si>
  <si>
    <t>ﾓﾘﾑﾗｶﾞｸｴﾝ</t>
  </si>
  <si>
    <t>〒226-0026</t>
  </si>
  <si>
    <t>横浜市緑区</t>
  </si>
  <si>
    <t>緑区</t>
  </si>
  <si>
    <t>長津田町2695</t>
  </si>
  <si>
    <t>045-984-2505</t>
  </si>
  <si>
    <t>045-984-2565</t>
  </si>
  <si>
    <t>普/専攻科</t>
  </si>
  <si>
    <t>011502</t>
  </si>
  <si>
    <t>神奈川大学附属高</t>
  </si>
  <si>
    <t>ｶﾅｶﾞﾜﾀﾞｲｶﾞｸﾌｿﾞｸｺｳﾄｳｶﾞｯｺｳ</t>
  </si>
  <si>
    <t>ｶﾅｶﾞﾜﾀﾞｲｶﾞｸﾌｿﾞｸ</t>
  </si>
  <si>
    <t>小林　道夫</t>
    <rPh sb="0" eb="2">
      <t>コバヤシ</t>
    </rPh>
    <rPh sb="3" eb="5">
      <t>ミチオ</t>
    </rPh>
    <phoneticPr fontId="1"/>
  </si>
  <si>
    <t>〒226-0014</t>
  </si>
  <si>
    <t>台村町800</t>
  </si>
  <si>
    <t>045-934-6211</t>
  </si>
  <si>
    <t>045-934-6509</t>
  </si>
  <si>
    <t>110201</t>
  </si>
  <si>
    <t>石渡　卓</t>
    <rPh sb="0" eb="2">
      <t>イシワタリ</t>
    </rPh>
    <rPh sb="3" eb="4">
      <t>タク</t>
    </rPh>
    <phoneticPr fontId="1"/>
  </si>
  <si>
    <t>石渡　卓</t>
    <phoneticPr fontId="1"/>
  </si>
  <si>
    <t>横浜翠陵高</t>
  </si>
  <si>
    <t>ﾖｺﾊﾏｽｲﾘｮｳｺｳﾄｳｶﾞｯｺｳ</t>
  </si>
  <si>
    <t>ﾖｺﾊﾏｽｲﾘｮｳ</t>
  </si>
  <si>
    <t>山本　伸</t>
    <rPh sb="0" eb="2">
      <t>ヤマモト</t>
    </rPh>
    <rPh sb="3" eb="4">
      <t>ノ</t>
    </rPh>
    <phoneticPr fontId="1"/>
  </si>
  <si>
    <t>〒226-0015</t>
  </si>
  <si>
    <t>三保町1</t>
  </si>
  <si>
    <t>045-921-0301</t>
  </si>
  <si>
    <t>045-921-1843</t>
  </si>
  <si>
    <t>A16</t>
  </si>
  <si>
    <t>横浜隼人高</t>
  </si>
  <si>
    <t>ﾖｺﾊﾏﾊﾔﾄｺｳﾄｳｶﾞｯｺｳ</t>
  </si>
  <si>
    <t>ﾖｺﾊﾏﾊﾔﾄ</t>
  </si>
  <si>
    <t>朝木 秀樹</t>
  </si>
  <si>
    <t>〒246-0026</t>
  </si>
  <si>
    <t>横浜市瀬谷区</t>
  </si>
  <si>
    <t>瀬谷区</t>
  </si>
  <si>
    <t>阿久和南１丁目3-1</t>
  </si>
  <si>
    <t>045-364-5101</t>
  </si>
  <si>
    <t>045-366-5434</t>
  </si>
  <si>
    <t>普/国際語</t>
  </si>
  <si>
    <t>010901</t>
  </si>
  <si>
    <t>A17</t>
  </si>
  <si>
    <t>桐蔭学園高</t>
  </si>
  <si>
    <t>ﾄｳｲﾝｶﾞｸｴﾝｺｳﾄｳｶﾞｯｺｳ</t>
  </si>
  <si>
    <t>ﾄｳｲﾝｶﾞｸｴﾝ</t>
  </si>
  <si>
    <t>〒225-8502</t>
  </si>
  <si>
    <t>横浜市青葉区</t>
  </si>
  <si>
    <t>青葉区</t>
  </si>
  <si>
    <t>鉄町1614</t>
  </si>
  <si>
    <t>045-971-1411</t>
  </si>
  <si>
    <t>045-974-5295</t>
  </si>
  <si>
    <t>111501</t>
  </si>
  <si>
    <t>A18</t>
  </si>
  <si>
    <t>サレジオ学院高</t>
  </si>
  <si>
    <t>ｻﾚｼﾞｵｶﾞｸｲﾝｺｳﾄｳｶﾞｯｺｳ</t>
  </si>
  <si>
    <t>ｻﾚｼﾞｵｶﾞｸｲﾝ</t>
  </si>
  <si>
    <t>〒224-0029</t>
  </si>
  <si>
    <t>横浜市都筑区</t>
  </si>
  <si>
    <t>都筑区</t>
  </si>
  <si>
    <t>南山田３丁目43-1</t>
  </si>
  <si>
    <t>045-591-8222</t>
  </si>
  <si>
    <t>045-591-1334</t>
  </si>
  <si>
    <t>012601</t>
  </si>
  <si>
    <t>鳥越　政晴</t>
    <rPh sb="0" eb="2">
      <t>トリゴエ</t>
    </rPh>
    <rPh sb="3" eb="5">
      <t>マサハル</t>
    </rPh>
    <phoneticPr fontId="1"/>
  </si>
  <si>
    <t>A0405</t>
  </si>
  <si>
    <t>中央大学附属横浜高</t>
  </si>
  <si>
    <t>ﾁｭｳｵｳﾀﾞｲｶﾞｸﾌｿﾞｸﾖｺﾊﾏｺｳﾄｳｶﾞｯｺｳ</t>
  </si>
  <si>
    <t>ﾁｭｳｵｳﾀﾞｲｶﾞｸﾌｿﾞｸﾖｺﾊﾏ</t>
  </si>
  <si>
    <t>〒224-8515</t>
  </si>
  <si>
    <t>都築区</t>
  </si>
  <si>
    <t>牛久保東１丁目14-1</t>
  </si>
  <si>
    <t>045-592-0801</t>
  </si>
  <si>
    <t>045-591-5584</t>
  </si>
  <si>
    <t>316920</t>
  </si>
  <si>
    <t>A23</t>
  </si>
  <si>
    <t>大西学園高</t>
  </si>
  <si>
    <t>ｵｵﾆｼｶﾞｸｴﾝｺｳﾄｳｶﾞｯｺｳ</t>
  </si>
  <si>
    <t>ｵｵﾆｼｶﾞｸｴﾝ</t>
  </si>
  <si>
    <t>〒211-0063</t>
  </si>
  <si>
    <t>川崎市</t>
  </si>
  <si>
    <t>川崎市中原区</t>
  </si>
  <si>
    <t>中原区</t>
  </si>
  <si>
    <t>小杉町２丁目284</t>
  </si>
  <si>
    <t>044-722-9201</t>
  </si>
  <si>
    <t>044-711-2500</t>
  </si>
  <si>
    <t>普/商/家</t>
  </si>
  <si>
    <t>共/女/女</t>
  </si>
  <si>
    <t>012301</t>
  </si>
  <si>
    <t>法政大学第二高</t>
  </si>
  <si>
    <t>ﾎｳｾｲﾀﾞｲｶﾞｸﾀﾞｲﾆｺｳﾄｳｶﾞｯｺｳ</t>
  </si>
  <si>
    <t>ﾎｳｾｲﾀﾞｲｶﾞｸﾀﾞｲﾆ</t>
  </si>
  <si>
    <t>〒211-0031</t>
  </si>
  <si>
    <t>木月大町6-1</t>
  </si>
  <si>
    <t>044-711-4321</t>
  </si>
  <si>
    <t>044-733-5115</t>
  </si>
  <si>
    <t>A24</t>
  </si>
  <si>
    <t>洗足学園高</t>
  </si>
  <si>
    <t>ｾﾝｿﾞｸｶﾞｸｴﾝｺｳﾄｳｶﾞｯｺｳ</t>
  </si>
  <si>
    <t>ｾﾝｿﾞｸｶﾞｸｴﾝ</t>
  </si>
  <si>
    <t>〒213-8580</t>
  </si>
  <si>
    <t>川崎市高津区</t>
  </si>
  <si>
    <t>高津区</t>
  </si>
  <si>
    <t>久本２丁目3-1</t>
  </si>
  <si>
    <t>044-856-2777</t>
  </si>
  <si>
    <t>044-856-2971</t>
  </si>
  <si>
    <t>112401</t>
  </si>
  <si>
    <t>A25</t>
  </si>
  <si>
    <t>カリタス女子高</t>
  </si>
  <si>
    <t>ｶﾘﾀｽｼﾞｮｼｺｳﾄｳｶﾞｯｺｳ</t>
  </si>
  <si>
    <t>ｶﾘﾀｽｼﾞｮｼ</t>
  </si>
  <si>
    <t>〒214-0012</t>
  </si>
  <si>
    <t>川崎市多摩区</t>
  </si>
  <si>
    <t>多摩区</t>
  </si>
  <si>
    <t>中野島４丁目6-1</t>
  </si>
  <si>
    <t>044-911-4656</t>
  </si>
  <si>
    <t>044-911-9517</t>
  </si>
  <si>
    <t>012501</t>
  </si>
  <si>
    <t>日本女子大学附属高</t>
  </si>
  <si>
    <t>ﾆﾎﾝｼﾞｮｼﾀﾞｲｶﾞｸﾌｿﾞｸｺｳﾄｳｶﾞｯｺｳ</t>
  </si>
  <si>
    <t>ﾆﾎﾝｼﾞｮｼﾀﾞｲｶﾞｸﾌｿﾞｸ</t>
  </si>
  <si>
    <t>〒214-8565</t>
  </si>
  <si>
    <t>西生田１丁目1-1</t>
  </si>
  <si>
    <t>044-952-6711</t>
  </si>
  <si>
    <t>044-954-5450</t>
  </si>
  <si>
    <t>316905</t>
  </si>
  <si>
    <t>A27</t>
  </si>
  <si>
    <t>桐光学園高</t>
  </si>
  <si>
    <t>ﾄｳｺｳｶﾞｸｴﾝｺｳﾄｳｶﾞｯｺｳ</t>
  </si>
  <si>
    <t>ﾄｳｺｳｶﾞｸｴﾝ</t>
  </si>
  <si>
    <t>岡村　薫</t>
    <rPh sb="0" eb="2">
      <t>オカムラ</t>
    </rPh>
    <rPh sb="3" eb="4">
      <t>カオル</t>
    </rPh>
    <phoneticPr fontId="41"/>
  </si>
  <si>
    <t>〒215-8555</t>
  </si>
  <si>
    <t>川崎市麻生区</t>
  </si>
  <si>
    <t>麻生区</t>
  </si>
  <si>
    <t>栗木３丁目12-1</t>
  </si>
  <si>
    <t>044-987-0519</t>
  </si>
  <si>
    <t>044-987-9064</t>
  </si>
  <si>
    <t>012701</t>
  </si>
  <si>
    <t>A28</t>
  </si>
  <si>
    <t>ｼｭﾀｲﾅｰｶﾞｸｴﾝｺｳﾄｳﾌﾞ</t>
  </si>
  <si>
    <t>ｼｭﾀｲﾅｰｶﾞｸｴﾝ</t>
  </si>
  <si>
    <t>〒252-0183</t>
  </si>
  <si>
    <t>相模原市</t>
  </si>
  <si>
    <t>相模原市緑区</t>
  </si>
  <si>
    <t>吉野407</t>
  </si>
  <si>
    <t>042-687-5510</t>
  </si>
  <si>
    <t>042-687-5540</t>
  </si>
  <si>
    <t>016801</t>
  </si>
  <si>
    <t>伊藤　彰洋</t>
    <rPh sb="0" eb="2">
      <t>イトウ</t>
    </rPh>
    <rPh sb="3" eb="4">
      <t>アキラ</t>
    </rPh>
    <rPh sb="4" eb="5">
      <t>ヨウ</t>
    </rPh>
    <phoneticPr fontId="1"/>
  </si>
  <si>
    <t>A29</t>
  </si>
  <si>
    <t>麻布大学附属高</t>
  </si>
  <si>
    <t>ｱｻﾞﾌﾞﾀﾞｲｶﾞｸｺｳﾄｳｶﾞｯｺｳ</t>
  </si>
  <si>
    <t>ｱｻﾞﾌﾞﾀﾞｲｶﾞｸ</t>
  </si>
  <si>
    <t>〒252-0206</t>
  </si>
  <si>
    <t>相模原市中央区</t>
  </si>
  <si>
    <t>中央区</t>
  </si>
  <si>
    <t>淵野辺１丁目17-50</t>
  </si>
  <si>
    <t>042-757-2403</t>
  </si>
  <si>
    <t>042-751-6280</t>
  </si>
  <si>
    <t>112901</t>
  </si>
  <si>
    <t>A30</t>
  </si>
  <si>
    <t>ｻｶﾞﾐｼﾞｮｼﾀﾞｲｶﾞｸｺｳﾄｳﾌﾞ</t>
  </si>
  <si>
    <t>ｻｶﾞﾐｼﾞｮｼﾀﾞｲｶﾞｸ</t>
  </si>
  <si>
    <t>武石　輝久</t>
    <rPh sb="0" eb="2">
      <t>タケイシ</t>
    </rPh>
    <rPh sb="3" eb="4">
      <t>カガヤ</t>
    </rPh>
    <rPh sb="4" eb="5">
      <t>ヒサ</t>
    </rPh>
    <phoneticPr fontId="1"/>
  </si>
  <si>
    <t>〒252-0383</t>
  </si>
  <si>
    <t>相模原市南区</t>
  </si>
  <si>
    <t>文京２丁目1-1</t>
  </si>
  <si>
    <t>042-742-1442</t>
  </si>
  <si>
    <t>042-742-1441</t>
  </si>
  <si>
    <t>113001</t>
  </si>
  <si>
    <t>相模原高</t>
  </si>
  <si>
    <t>ｻﾞｶﾞﾐﾊﾗｺｳﾄｳｶﾞｯｺｳ</t>
  </si>
  <si>
    <t>ｻﾞｶﾞﾐﾊﾗ</t>
  </si>
  <si>
    <t>〒252-0336</t>
  </si>
  <si>
    <t>当麻856</t>
  </si>
  <si>
    <t>042-778-4271</t>
  </si>
  <si>
    <t>013801</t>
  </si>
  <si>
    <t>東海大学付属相模高</t>
  </si>
  <si>
    <t>ﾄｳｶｲﾀﾞｲｶﾞｸﾌｿﾞｸｻｶﾞﾐｺｳﾄｳｶﾞｯｺｳ</t>
  </si>
  <si>
    <t>ﾄｳｶｲﾀﾞｲｶﾞｸﾌｿﾞｸｻｶﾞﾐ</t>
  </si>
  <si>
    <t>〒252-0395</t>
  </si>
  <si>
    <t>相南３丁目33-1</t>
  </si>
  <si>
    <t>042-742-1251</t>
  </si>
  <si>
    <t>042-742-1159</t>
  </si>
  <si>
    <t>316906</t>
  </si>
  <si>
    <t>A31</t>
  </si>
  <si>
    <t>湘南学院高</t>
  </si>
  <si>
    <t>ｼﾖｳﾅﾝｶﾞｸｲﾝｺｳﾄｳｶﾞｯｺｳ</t>
  </si>
  <si>
    <t>ｼﾖｳﾅﾝｶﾞｸｲﾝ</t>
  </si>
  <si>
    <t>石原　弘嗣</t>
    <rPh sb="0" eb="2">
      <t>イシハラ</t>
    </rPh>
    <rPh sb="3" eb="4">
      <t>ヒロシ</t>
    </rPh>
    <rPh sb="4" eb="5">
      <t>ツグ</t>
    </rPh>
    <phoneticPr fontId="1"/>
  </si>
  <si>
    <t>〒239-0835</t>
  </si>
  <si>
    <t>横須賀市</t>
  </si>
  <si>
    <t>佐原２丁目2-20</t>
  </si>
  <si>
    <t>046-833-3433</t>
  </si>
  <si>
    <t>046-833-1177</t>
  </si>
  <si>
    <t>013101</t>
  </si>
  <si>
    <t>三浦学苑高</t>
  </si>
  <si>
    <t>ﾐｳﾗｶﾞｸｴﾝｺｳﾄｳｶﾞｯｺｳ</t>
  </si>
  <si>
    <t>ﾐｳﾗｶﾞｸｴﾝ</t>
  </si>
  <si>
    <t>〒238-0031</t>
  </si>
  <si>
    <t>衣笠栄町３丁目80</t>
  </si>
  <si>
    <t>046-852-0284</t>
  </si>
  <si>
    <t>046-852-6980</t>
  </si>
  <si>
    <t>普/工技</t>
  </si>
  <si>
    <t>緑ヶ丘女子高</t>
  </si>
  <si>
    <t>ﾐﾄﾞﾘｶﾞｵｶｼﾞｮｼｺｳﾄｳｶﾞｯｺｳ</t>
  </si>
  <si>
    <t>ﾐﾄﾞﾘｶﾞｵｶｼﾞｮｼ</t>
  </si>
  <si>
    <t>〒238-0018</t>
  </si>
  <si>
    <t>緑が丘39</t>
  </si>
  <si>
    <t>046-822-1651</t>
  </si>
  <si>
    <t>046-825-0915</t>
  </si>
  <si>
    <t>013103</t>
  </si>
  <si>
    <t>横須賀学院高</t>
  </si>
  <si>
    <t>ﾖｺｽｶｶﾞｸｲﾝｺｳﾄｳｶﾞｯｺｳ</t>
  </si>
  <si>
    <t>ﾖｺｽｶｶﾞｸｲﾝ</t>
  </si>
  <si>
    <t>天野　海走</t>
    <rPh sb="3" eb="4">
      <t>ウミ</t>
    </rPh>
    <rPh sb="4" eb="5">
      <t>ハシ</t>
    </rPh>
    <phoneticPr fontId="1"/>
  </si>
  <si>
    <t>〒238-8511</t>
  </si>
  <si>
    <t>稲岡町82</t>
  </si>
  <si>
    <t>046-822-3218</t>
  </si>
  <si>
    <t>046-826-1443</t>
  </si>
  <si>
    <t>013104</t>
  </si>
  <si>
    <t>A32</t>
  </si>
  <si>
    <t>平塚学園高</t>
  </si>
  <si>
    <t>ﾋﾗﾂｶｶﾞｸｴﾝｺｳﾄｳｶﾞｯｺｳ</t>
  </si>
  <si>
    <t>ﾋﾗﾂｶｶﾞｸｴﾝ</t>
  </si>
  <si>
    <t>〒254-0805</t>
  </si>
  <si>
    <t>平塚市</t>
  </si>
  <si>
    <t>高浜台31-19</t>
  </si>
  <si>
    <t>0463-22-0137</t>
  </si>
  <si>
    <t>0463-23-3527</t>
  </si>
  <si>
    <t>013201</t>
  </si>
  <si>
    <t>A33</t>
  </si>
  <si>
    <t>栄光学園高</t>
  </si>
  <si>
    <t>ｴｲｺｳｶﾞｸｴﾝｺｳﾄｳｶﾞｯｺｳ</t>
  </si>
  <si>
    <t>ｴｲｺｳｶﾞｸｴﾝ</t>
  </si>
  <si>
    <t>〒247-0071</t>
  </si>
  <si>
    <t>鎌倉市</t>
  </si>
  <si>
    <t>玉縄４丁目1-1</t>
  </si>
  <si>
    <t>0467-46-7711</t>
  </si>
  <si>
    <t>0467-44-4008</t>
  </si>
  <si>
    <t>316923</t>
  </si>
  <si>
    <t>アガスティン サリ</t>
    <phoneticPr fontId="1"/>
  </si>
  <si>
    <t>鎌倉学園高</t>
  </si>
  <si>
    <t>ｶﾏｸﾗｶﾞｸｴﾝｺｳﾄｳｶﾞｯｺｳ</t>
  </si>
  <si>
    <t>ｶﾏｸﾗｶﾞｸｴﾝ</t>
  </si>
  <si>
    <t>武田　隆</t>
    <rPh sb="0" eb="2">
      <t>タケダ</t>
    </rPh>
    <rPh sb="3" eb="4">
      <t>リュウ</t>
    </rPh>
    <phoneticPr fontId="1"/>
  </si>
  <si>
    <t>〒247-0062</t>
  </si>
  <si>
    <t>山ノ内110</t>
  </si>
  <si>
    <t>0467-22-0994</t>
  </si>
  <si>
    <t>0467-24-4352</t>
  </si>
  <si>
    <t>013302</t>
  </si>
  <si>
    <t>鎌倉女学院高</t>
  </si>
  <si>
    <t>ｶﾏｸﾗｼﾞｮｶﾞｸｲﾝｺｳﾄｳｶﾞｯｺｳ</t>
  </si>
  <si>
    <t>ｶﾏｸﾗｼﾞｮｶﾞｸｲﾝ</t>
  </si>
  <si>
    <t>大野　明子</t>
    <rPh sb="0" eb="2">
      <t>オオノ</t>
    </rPh>
    <rPh sb="3" eb="4">
      <t>アカ</t>
    </rPh>
    <rPh sb="4" eb="5">
      <t>コ</t>
    </rPh>
    <phoneticPr fontId="1"/>
  </si>
  <si>
    <t>〒248-0014</t>
  </si>
  <si>
    <t>由比ガ浜２丁目10-4</t>
  </si>
  <si>
    <t>0467-25-2100</t>
  </si>
  <si>
    <t>0467-25-1358</t>
  </si>
  <si>
    <t>013303</t>
  </si>
  <si>
    <t>北鎌倉女子学園高</t>
  </si>
  <si>
    <t>ｷﾀｶﾏｸﾗｼﾞｮｼｶﾞｸｴﾝｺｳﾄｳｶﾞｯｺｳ</t>
  </si>
  <si>
    <t>ｷﾀｶﾏｸﾗｼﾞｮｼｶﾞｸｴﾝ</t>
  </si>
  <si>
    <t>佐野　朗子</t>
    <rPh sb="3" eb="4">
      <t>ホガ</t>
    </rPh>
    <rPh sb="4" eb="5">
      <t>コ</t>
    </rPh>
    <phoneticPr fontId="1"/>
  </si>
  <si>
    <t>山ノ内913</t>
  </si>
  <si>
    <t>0467-22-6900</t>
  </si>
  <si>
    <t>0467-25-6815</t>
  </si>
  <si>
    <t>普/音</t>
  </si>
  <si>
    <t>013304</t>
  </si>
  <si>
    <t>ｶﾏｸﾗｼﾞｮｼﾀﾞｲｶﾞｸｺｳﾄｳﾌﾞ</t>
  </si>
  <si>
    <t>ｶﾏｸﾗｼﾞｮｼﾀﾞｲｶﾞｸ</t>
  </si>
  <si>
    <t>高橋　正尚</t>
    <rPh sb="3" eb="5">
      <t>マサナオ</t>
    </rPh>
    <phoneticPr fontId="1"/>
  </si>
  <si>
    <t>〒247-8511</t>
  </si>
  <si>
    <t>岩瀬1420</t>
  </si>
  <si>
    <t>0467-44-2200</t>
  </si>
  <si>
    <t>0467-44-2209</t>
  </si>
  <si>
    <t>113301</t>
  </si>
  <si>
    <t>清泉女学院高</t>
  </si>
  <si>
    <t>ｾｲｾﾝｼﾞｮｶﾞｸｲﾝｺｳﾄｳｶﾞｯｺｳ</t>
  </si>
  <si>
    <t>ｾｲｾﾝｼﾞｮｶﾞｸｲﾝ</t>
  </si>
  <si>
    <t>小川　幸子</t>
    <rPh sb="0" eb="2">
      <t>オガワ</t>
    </rPh>
    <rPh sb="3" eb="5">
      <t>サチコ</t>
    </rPh>
    <phoneticPr fontId="1"/>
  </si>
  <si>
    <t>〒247-0074</t>
  </si>
  <si>
    <t>城廻200</t>
  </si>
  <si>
    <t>0467-46-3171</t>
  </si>
  <si>
    <t>0467-46-3157</t>
  </si>
  <si>
    <t>113302</t>
  </si>
  <si>
    <t>A34</t>
  </si>
  <si>
    <t>鵠沼高</t>
  </si>
  <si>
    <t>ｸｹﾞﾇﾏｺｳﾄｳｶﾞｯｺｳ</t>
  </si>
  <si>
    <t>ｸｹﾞﾇﾏ</t>
  </si>
  <si>
    <t>井上　奈々</t>
    <rPh sb="0" eb="2">
      <t>イノウエ</t>
    </rPh>
    <rPh sb="3" eb="5">
      <t>ナナ</t>
    </rPh>
    <phoneticPr fontId="1"/>
  </si>
  <si>
    <t>〒251-0031</t>
  </si>
  <si>
    <t>藤沢市</t>
  </si>
  <si>
    <t>鵠沼藤が谷４丁目9-10</t>
  </si>
  <si>
    <t>0466-22-4783</t>
  </si>
  <si>
    <t>0466-22-1675</t>
  </si>
  <si>
    <t>013403</t>
  </si>
  <si>
    <t>湘南工科大学附属高</t>
  </si>
  <si>
    <t>ｼｮｳﾅﾝｺｳｶﾀﾞｲｶﾞｸﾌｿﾞｸｺｳﾄｳｶﾞｯｺｳ</t>
  </si>
  <si>
    <t>ｼｮｳﾅﾝｺｳｶﾀﾞｲｶﾞｸﾌｿﾞｸ</t>
  </si>
  <si>
    <t>辻堂西海岸１丁目1-25</t>
  </si>
  <si>
    <t>0466-34-4114</t>
  </si>
  <si>
    <t>0466-33-2365</t>
  </si>
  <si>
    <t>113401</t>
  </si>
  <si>
    <t>湘南学園高</t>
  </si>
  <si>
    <t>ｼｮｳﾅﾝｶﾞｸｴﾝｺｳﾄｳｶﾞｯｺｳ</t>
  </si>
  <si>
    <t>ｼｮｳﾅﾝｶﾞｸｴﾝ</t>
  </si>
  <si>
    <t>〒251-8505</t>
  </si>
  <si>
    <t>鵠沼松が岡３丁目4-27</t>
  </si>
  <si>
    <t>0466-23-6611</t>
  </si>
  <si>
    <t>0466-26-5451</t>
  </si>
  <si>
    <t>013401</t>
  </si>
  <si>
    <t>湘南白百合学園高</t>
  </si>
  <si>
    <t>ｼｮｳﾅﾝｼﾗﾕﾘｶﾞｸｴﾝｺｳﾄｳｶﾞｯｺｳ</t>
  </si>
  <si>
    <t>ｼｮｳﾅﾝｼﾗﾕﾘｶﾞｸｴﾝ</t>
  </si>
  <si>
    <t>〒251-0034</t>
  </si>
  <si>
    <t>片瀬目白山4-1</t>
  </si>
  <si>
    <t>0466-27-6211</t>
  </si>
  <si>
    <t>0466-22-4482</t>
  </si>
  <si>
    <t>013402</t>
  </si>
  <si>
    <t>日本大学藤沢高</t>
  </si>
  <si>
    <t>ﾆﾎﾝﾀﾞｲｶﾞｸﾌｼﾞｻﾜｺｳﾄｳｶﾞｯｺｳ</t>
  </si>
  <si>
    <t>ﾆﾎﾝﾀﾞｲｶﾞｸﾌｼﾞｻﾜ</t>
  </si>
  <si>
    <t>渡辺　博</t>
    <rPh sb="0" eb="2">
      <t>ワタナベ</t>
    </rPh>
    <rPh sb="3" eb="4">
      <t>ヒロシ</t>
    </rPh>
    <phoneticPr fontId="1"/>
  </si>
  <si>
    <t>〒252-0885</t>
  </si>
  <si>
    <t>亀井野1866</t>
  </si>
  <si>
    <t>0466-81-0123</t>
  </si>
  <si>
    <t>0466-83-2161</t>
  </si>
  <si>
    <t>藤嶺学園藤沢高</t>
  </si>
  <si>
    <t>ﾄｳﾚｲｶﾞｸｴﾝﾌｼﾞｻﾜｺｳﾄｳｶﾞｯｺｳ</t>
  </si>
  <si>
    <t>ﾄｳﾚｲｶﾞｸｴﾝﾌｼﾞｻﾜ</t>
  </si>
  <si>
    <t>林　学</t>
    <rPh sb="2" eb="3">
      <t>ガク</t>
    </rPh>
    <phoneticPr fontId="1"/>
  </si>
  <si>
    <t>〒251-0001</t>
  </si>
  <si>
    <t>西富１丁目7-1</t>
  </si>
  <si>
    <t>0466-23-3150</t>
  </si>
  <si>
    <t>0466-25-7935</t>
  </si>
  <si>
    <t>藤沢翔陵高</t>
  </si>
  <si>
    <t>ﾌｼﾞｻﾜｼｮｳﾘｮｳｺｳﾄｳｶﾞｯｺｳ</t>
  </si>
  <si>
    <t>ﾌｼﾞｻﾜｼｮｳﾘｮｳ</t>
  </si>
  <si>
    <t>〒251-0871</t>
  </si>
  <si>
    <t>善行７丁目1-3</t>
  </si>
  <si>
    <t>0466-81-3456</t>
  </si>
  <si>
    <t>0466-81-8845</t>
  </si>
  <si>
    <t>聖園女学院高</t>
  </si>
  <si>
    <t>ﾐｿﾉｼﾞｮｶﾞｸｲﾝｺｳﾄｳｶﾞｯｺｳ</t>
  </si>
  <si>
    <t>ﾐｿﾉｼﾞｮｶﾞｸｲﾝ</t>
  </si>
  <si>
    <t>ミカエル・カルマノ</t>
    <phoneticPr fontId="1"/>
  </si>
  <si>
    <t>〒251-0873</t>
  </si>
  <si>
    <t>みその台1-4</t>
  </si>
  <si>
    <t>0466-81-3333</t>
  </si>
  <si>
    <t>0466-81-4025</t>
  </si>
  <si>
    <t>316924</t>
  </si>
  <si>
    <t>ｹｲｵｳｷﾞｼﾞｭｸｼｮｳﾅﾝﾌｼﾞｻﾜｺｳﾄｳﾌﾞ</t>
  </si>
  <si>
    <t>ｹｲｵｳｷﾞｼﾞｭｸｼｮｳﾅﾝﾌｼﾞｻﾜ</t>
  </si>
  <si>
    <t>〒252-0816</t>
  </si>
  <si>
    <t>遠藤5466</t>
  </si>
  <si>
    <t>0466-49-3585</t>
  </si>
  <si>
    <t>0466-47-5077</t>
  </si>
  <si>
    <t>A35</t>
  </si>
  <si>
    <t>旭丘高</t>
  </si>
  <si>
    <t>ｱｻﾋｶﾞｵｶｺｳﾄｳｶﾞｯｺｳ</t>
  </si>
  <si>
    <t>ｱｻﾋｶﾞｵｶ</t>
  </si>
  <si>
    <t>〒250-0014</t>
  </si>
  <si>
    <t>小田原市</t>
  </si>
  <si>
    <t>城内1-13</t>
  </si>
  <si>
    <t>0465-24-2227</t>
  </si>
  <si>
    <t>0465-22-0216</t>
  </si>
  <si>
    <t>普/総</t>
  </si>
  <si>
    <t>013501</t>
  </si>
  <si>
    <t>相洋高</t>
  </si>
  <si>
    <t>ｿｳﾖｳｺｳﾄｳｶﾞｯｺｳ</t>
  </si>
  <si>
    <t>ｿｳﾖｳ</t>
  </si>
  <si>
    <t>小林　悟</t>
    <rPh sb="0" eb="2">
      <t>コバヤシ</t>
    </rPh>
    <rPh sb="3" eb="4">
      <t>サト</t>
    </rPh>
    <phoneticPr fontId="1"/>
  </si>
  <si>
    <t>〒250-0045</t>
  </si>
  <si>
    <t>城山４丁目13-33</t>
  </si>
  <si>
    <t>0465-22-0211</t>
  </si>
  <si>
    <t>0465-24-0196</t>
  </si>
  <si>
    <t>013502</t>
  </si>
  <si>
    <t>A36</t>
  </si>
  <si>
    <t>アレセイア湘南高</t>
  </si>
  <si>
    <t>ｱﾚｾｲｱｼｮｳﾅﾝｺｳﾄｳｶﾞｯｺｳ</t>
  </si>
  <si>
    <t>ｱﾚｾｲｱｼｮｳﾅﾝ</t>
  </si>
  <si>
    <t>〒253-0031</t>
  </si>
  <si>
    <t>茅ヶ崎市</t>
  </si>
  <si>
    <t>富士見町5-2</t>
  </si>
  <si>
    <t>0467-87-0132</t>
  </si>
  <si>
    <t>0467-86-7350</t>
  </si>
  <si>
    <t>013601</t>
  </si>
  <si>
    <t>A37</t>
  </si>
  <si>
    <t>聖和学院高</t>
  </si>
  <si>
    <t>ｾｲﾜｶﾞｸｲﾝｺｳﾄｳｶﾞｯｺｳ</t>
  </si>
  <si>
    <t>ｾｲﾜｶﾞｸｲﾝ</t>
  </si>
  <si>
    <t>〒249-0001</t>
  </si>
  <si>
    <t>逗子市</t>
  </si>
  <si>
    <t>久木２丁目2-1</t>
  </si>
  <si>
    <t>046-871-2670</t>
  </si>
  <si>
    <t>046-873-5500</t>
  </si>
  <si>
    <t>普/英語</t>
  </si>
  <si>
    <t>013702</t>
  </si>
  <si>
    <t>逗子開成高</t>
  </si>
  <si>
    <t>ｽﾞｼｶｲｾｲｺｳﾄｳｶﾞｯｺｳ</t>
  </si>
  <si>
    <t>ｽﾞｼｶｲｾｲ</t>
  </si>
  <si>
    <t>小和田　亜土</t>
  </si>
  <si>
    <t>〒249-8510</t>
  </si>
  <si>
    <t>新宿２丁目5-1</t>
  </si>
  <si>
    <t>046-871-2062</t>
  </si>
  <si>
    <t>046-873-8459</t>
  </si>
  <si>
    <t>013701</t>
  </si>
  <si>
    <t>目黒　泉</t>
    <rPh sb="0" eb="2">
      <t>メグロ</t>
    </rPh>
    <rPh sb="3" eb="4">
      <t>イズミ</t>
    </rPh>
    <phoneticPr fontId="1"/>
  </si>
  <si>
    <t>A42</t>
  </si>
  <si>
    <t>聖セシリア女子高</t>
  </si>
  <si>
    <t>ｾｲｾｼﾘｱｼﾞｮｼｺｳﾄｳｶﾞｯｺｳ</t>
  </si>
  <si>
    <t>ｾｲｾｼﾘｱｼﾞｮｼ</t>
  </si>
  <si>
    <t>〒242-0006</t>
  </si>
  <si>
    <t>大和市</t>
  </si>
  <si>
    <t>南林間３丁目10-1</t>
  </si>
  <si>
    <t>046-275-3727</t>
  </si>
  <si>
    <t>046-275-4080</t>
  </si>
  <si>
    <t>014202</t>
    <phoneticPr fontId="1"/>
  </si>
  <si>
    <t>柏木学園高</t>
  </si>
  <si>
    <t>ｶｼﾜｷﾞｶﾞｸｴﾝｺｳﾄｳｶﾞｯｺｳ</t>
  </si>
  <si>
    <t>ｶｼﾜｷﾞｶﾞｸｴﾝ</t>
  </si>
  <si>
    <t>〒242-0018</t>
  </si>
  <si>
    <t>深見西４丁目4-22</t>
  </si>
  <si>
    <t>046-260-9011</t>
  </si>
  <si>
    <t>046-260-2002</t>
  </si>
  <si>
    <t>014201</t>
  </si>
  <si>
    <t>A43</t>
  </si>
  <si>
    <t>向上高</t>
  </si>
  <si>
    <t>ｺｳｼﾞｮｳｺｳﾄｳｶﾞｯｺｳ</t>
  </si>
  <si>
    <t>ｺｳｼﾞｮｳ</t>
  </si>
  <si>
    <t>〒259-1185</t>
  </si>
  <si>
    <t>伊勢原市</t>
  </si>
  <si>
    <t>見附島411</t>
  </si>
  <si>
    <t>0463-96-0411</t>
  </si>
  <si>
    <t>0463-96-0416</t>
  </si>
  <si>
    <t>014301</t>
  </si>
  <si>
    <t>A57</t>
  </si>
  <si>
    <t>立花学園高</t>
  </si>
  <si>
    <t>矢藤　慎一</t>
    <rPh sb="1" eb="2">
      <t>フジ</t>
    </rPh>
    <rPh sb="3" eb="4">
      <t>ツツシ</t>
    </rPh>
    <rPh sb="4" eb="5">
      <t>イチ</t>
    </rPh>
    <phoneticPr fontId="1"/>
  </si>
  <si>
    <t>〒258-0003</t>
  </si>
  <si>
    <t>足柄上郡</t>
  </si>
  <si>
    <t>足柄上郡松田町</t>
  </si>
  <si>
    <t>松田町</t>
  </si>
  <si>
    <t>松田惣領307-2</t>
  </si>
  <si>
    <t>0465-83-1081</t>
  </si>
  <si>
    <t>0465-82-6340</t>
  </si>
  <si>
    <t>015701</t>
  </si>
  <si>
    <t>A60</t>
  </si>
  <si>
    <t>函嶺白百合学園高</t>
  </si>
  <si>
    <t>ｶﾝﾚｲｼﾗﾕﾘｶﾞｸｴﾝｺｳﾄｳｶﾞｯｺｳ</t>
  </si>
  <si>
    <t>ｶﾝﾚｲｼﾗﾕﾘｶﾞｸｴﾝ</t>
  </si>
  <si>
    <t>〒250-0408</t>
  </si>
  <si>
    <t>足柄下郡</t>
  </si>
  <si>
    <t>足柄下郡箱根町</t>
  </si>
  <si>
    <t>箱根町</t>
  </si>
  <si>
    <t>強羅1320</t>
  </si>
  <si>
    <t>0460-87-6611</t>
  </si>
  <si>
    <t>0460-82-5747</t>
  </si>
  <si>
    <t>016001</t>
  </si>
  <si>
    <t>高等学校（通信制）</t>
  </si>
  <si>
    <t>C</t>
  </si>
  <si>
    <t>C09</t>
  </si>
  <si>
    <t>清心女子高（通信制）</t>
  </si>
  <si>
    <t>ｾｲｼﾝｼﾞｮｼｺｳﾄｳｶﾞｯｺｳ</t>
  </si>
  <si>
    <t>ｾｲｼﾝｼﾞｮｼ</t>
  </si>
  <si>
    <t>〒222-0024</t>
  </si>
  <si>
    <t>篠原台町36-37</t>
  </si>
  <si>
    <t>045-421-8864</t>
  </si>
  <si>
    <t>045-423-8182</t>
  </si>
  <si>
    <t>C12</t>
  </si>
  <si>
    <t>秀英高（通信制）</t>
  </si>
  <si>
    <t>ｼﾕｳｴｲｺｳﾄｳｶﾞｯｺｳ</t>
  </si>
  <si>
    <t>ｼﾕｳｴｲ</t>
  </si>
  <si>
    <t>〒245-0016</t>
  </si>
  <si>
    <t>横浜市泉区</t>
  </si>
  <si>
    <t>泉区</t>
  </si>
  <si>
    <t>和泉町7865</t>
  </si>
  <si>
    <t>045-806-2100</t>
  </si>
  <si>
    <t>045-806-2101</t>
  </si>
  <si>
    <t>高等学校（通信制）</t>
    <rPh sb="0" eb="2">
      <t>コウトウ</t>
    </rPh>
    <rPh sb="2" eb="4">
      <t>ガッコウ</t>
    </rPh>
    <phoneticPr fontId="1"/>
  </si>
  <si>
    <t>C</t>
    <phoneticPr fontId="1"/>
  </si>
  <si>
    <t>C14</t>
    <phoneticPr fontId="1"/>
  </si>
  <si>
    <t>星槎高等学校</t>
    <phoneticPr fontId="1"/>
  </si>
  <si>
    <t>星槎高（通信制）</t>
    <rPh sb="4" eb="7">
      <t>ツウシンセイ</t>
    </rPh>
    <phoneticPr fontId="1"/>
  </si>
  <si>
    <t>ｾｲｻｺｳﾄｳｶﾞｯｺｳ</t>
    <phoneticPr fontId="1"/>
  </si>
  <si>
    <t>ｾｲｻ</t>
    <phoneticPr fontId="1"/>
  </si>
  <si>
    <t>〒241-0801</t>
    <phoneticPr fontId="1"/>
  </si>
  <si>
    <t>横浜市</t>
    <phoneticPr fontId="1"/>
  </si>
  <si>
    <t>横浜市旭区</t>
    <rPh sb="0" eb="3">
      <t>ヨコハマシ</t>
    </rPh>
    <rPh sb="3" eb="5">
      <t>アサヒク</t>
    </rPh>
    <phoneticPr fontId="1"/>
  </si>
  <si>
    <t>旭区</t>
    <phoneticPr fontId="1"/>
  </si>
  <si>
    <t>若葉台４丁目35-1</t>
    <phoneticPr fontId="1"/>
  </si>
  <si>
    <t>045-922-1651</t>
    <phoneticPr fontId="1"/>
  </si>
  <si>
    <t>普</t>
    <rPh sb="0" eb="1">
      <t>フ</t>
    </rPh>
    <phoneticPr fontId="1"/>
  </si>
  <si>
    <t>011402</t>
  </si>
  <si>
    <t>(学)星槎</t>
    <rPh sb="1" eb="2">
      <t>ガク</t>
    </rPh>
    <phoneticPr fontId="31"/>
  </si>
  <si>
    <t>金子　肇</t>
    <rPh sb="0" eb="2">
      <t>カネコ</t>
    </rPh>
    <rPh sb="3" eb="4">
      <t>ハジメ</t>
    </rPh>
    <phoneticPr fontId="31"/>
  </si>
  <si>
    <t>(学)星槎</t>
    <rPh sb="1" eb="2">
      <t>ガク</t>
    </rPh>
    <rPh sb="3" eb="5">
      <t>セイサ</t>
    </rPh>
    <phoneticPr fontId="31"/>
  </si>
  <si>
    <t>C41</t>
  </si>
  <si>
    <t>厚木中央高（通信制）</t>
  </si>
  <si>
    <t>ｱﾂｷﾞﾁｭｳｵｳｺｳﾄｳｶﾞｯｺｳ</t>
  </si>
  <si>
    <t>ｱﾂｷﾞﾁｭｳｵｳ</t>
  </si>
  <si>
    <t>〒243-0032</t>
  </si>
  <si>
    <t>厚木市</t>
  </si>
  <si>
    <t>恩名１丁目17-18</t>
  </si>
  <si>
    <t>046-221-5678</t>
  </si>
  <si>
    <t>046-221-3203</t>
  </si>
  <si>
    <t>普/工</t>
  </si>
  <si>
    <t>014101</t>
  </si>
  <si>
    <t>高倉　織江</t>
    <rPh sb="0" eb="2">
      <t>タカクラ</t>
    </rPh>
    <rPh sb="3" eb="5">
      <t>オリエ</t>
    </rPh>
    <phoneticPr fontId="1"/>
  </si>
  <si>
    <t>令和７年度経常費補助金（特別補助）の算定に係る調査</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phoneticPr fontId="1"/>
  </si>
  <si>
    <t>11ｱ</t>
    <phoneticPr fontId="1"/>
  </si>
  <si>
    <t>11ｲ</t>
    <phoneticPr fontId="1"/>
  </si>
  <si>
    <t>令和７年度経常費補助金（特別補助）の算定に係る調査について次のとおり提出します。</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rPh sb="29" eb="30">
      <t>ツギ</t>
    </rPh>
    <rPh sb="34" eb="36">
      <t>テイシュツ</t>
    </rPh>
    <phoneticPr fontId="1"/>
  </si>
  <si>
    <t>外国人入学生の受入れのための環境整備</t>
    <phoneticPr fontId="1"/>
  </si>
  <si>
    <t>１３．不登校生徒の修学支援</t>
    <rPh sb="3" eb="6">
      <t>フトウコウ</t>
    </rPh>
    <rPh sb="6" eb="8">
      <t>セイト</t>
    </rPh>
    <rPh sb="9" eb="11">
      <t>シュウガク</t>
    </rPh>
    <rPh sb="11" eb="13">
      <t>シエン</t>
    </rPh>
    <phoneticPr fontId="1"/>
  </si>
  <si>
    <t>11ｱ.体育活動の推進</t>
    <rPh sb="4" eb="6">
      <t>タイイク</t>
    </rPh>
    <rPh sb="6" eb="8">
      <t>カツドウ</t>
    </rPh>
    <rPh sb="9" eb="11">
      <t>スイシン</t>
    </rPh>
    <phoneticPr fontId="1"/>
  </si>
  <si>
    <t>11ｲ．文化活動の推進</t>
    <rPh sb="4" eb="6">
      <t>ブンカ</t>
    </rPh>
    <rPh sb="6" eb="8">
      <t>カツドウ</t>
    </rPh>
    <rPh sb="9" eb="11">
      <t>スイシン</t>
    </rPh>
    <phoneticPr fontId="1"/>
  </si>
  <si>
    <t>１２．不登校生徒の受入れ</t>
    <rPh sb="3" eb="6">
      <t>フトウコウ</t>
    </rPh>
    <rPh sb="6" eb="8">
      <t>セイト</t>
    </rPh>
    <rPh sb="9" eb="11">
      <t>ウケイレ</t>
    </rPh>
    <phoneticPr fontId="1"/>
  </si>
  <si>
    <t>１０．財務状況改善の取組</t>
    <rPh sb="3" eb="5">
      <t>ザイム</t>
    </rPh>
    <rPh sb="5" eb="7">
      <t>ジョウキョウ</t>
    </rPh>
    <rPh sb="7" eb="9">
      <t>カイゼン</t>
    </rPh>
    <rPh sb="10" eb="12">
      <t>トリクミ</t>
    </rPh>
    <phoneticPr fontId="1"/>
  </si>
  <si>
    <t>８．外部人材活用等の推進</t>
    <rPh sb="2" eb="4">
      <t>ガイブ</t>
    </rPh>
    <rPh sb="4" eb="6">
      <t>ジンザイ</t>
    </rPh>
    <rPh sb="6" eb="8">
      <t>カツヨウ</t>
    </rPh>
    <rPh sb="8" eb="9">
      <t>トウ</t>
    </rPh>
    <rPh sb="10" eb="12">
      <t>スイシン</t>
    </rPh>
    <phoneticPr fontId="1"/>
  </si>
  <si>
    <t>７．特別支援教育に係る活動の充実</t>
    <rPh sb="2" eb="4">
      <t>トクベツ</t>
    </rPh>
    <rPh sb="4" eb="6">
      <t>シエン</t>
    </rPh>
    <rPh sb="6" eb="8">
      <t>キョウイク</t>
    </rPh>
    <rPh sb="9" eb="10">
      <t>カカ</t>
    </rPh>
    <rPh sb="11" eb="13">
      <t>カツドウ</t>
    </rPh>
    <rPh sb="14" eb="16">
      <t>ジュウジツ</t>
    </rPh>
    <phoneticPr fontId="1"/>
  </si>
  <si>
    <t>６．安全確保の推進</t>
    <rPh sb="2" eb="4">
      <t>アンゼン</t>
    </rPh>
    <rPh sb="4" eb="6">
      <t>カクホ</t>
    </rPh>
    <rPh sb="7" eb="9">
      <t>スイシン</t>
    </rPh>
    <phoneticPr fontId="1"/>
  </si>
  <si>
    <t>５．職業・ボランティア・文化・健康・食等の教育の推進</t>
    <rPh sb="2" eb="4">
      <t>ショクギョウ</t>
    </rPh>
    <rPh sb="12" eb="14">
      <t>ブンカ</t>
    </rPh>
    <rPh sb="15" eb="17">
      <t>ケンコウ</t>
    </rPh>
    <rPh sb="18" eb="19">
      <t>ショク</t>
    </rPh>
    <rPh sb="19" eb="20">
      <t>トウ</t>
    </rPh>
    <rPh sb="21" eb="23">
      <t>キョウイク</t>
    </rPh>
    <rPh sb="24" eb="26">
      <t>スイシン</t>
    </rPh>
    <phoneticPr fontId="1"/>
  </si>
  <si>
    <t>４．教育相談体制の整備</t>
    <rPh sb="2" eb="4">
      <t>キョウイク</t>
    </rPh>
    <rPh sb="4" eb="6">
      <t>ソウダン</t>
    </rPh>
    <rPh sb="6" eb="8">
      <t>タイセイ</t>
    </rPh>
    <rPh sb="9" eb="11">
      <t>セイビ</t>
    </rPh>
    <phoneticPr fontId="1"/>
  </si>
  <si>
    <t>３．ICT教育環境の整備推進</t>
    <rPh sb="5" eb="7">
      <t>キョウイク</t>
    </rPh>
    <rPh sb="7" eb="9">
      <t>カンキョウ</t>
    </rPh>
    <rPh sb="10" eb="12">
      <t>セイビ</t>
    </rPh>
    <rPh sb="12" eb="14">
      <t>スイシン</t>
    </rPh>
    <phoneticPr fontId="1"/>
  </si>
  <si>
    <t>２．外国人入学生の受入れのための環境整備</t>
    <rPh sb="2" eb="4">
      <t>ガイコク</t>
    </rPh>
    <rPh sb="4" eb="5">
      <t>ジン</t>
    </rPh>
    <rPh sb="5" eb="7">
      <t>ニュウガク</t>
    </rPh>
    <rPh sb="7" eb="8">
      <t>セイ</t>
    </rPh>
    <rPh sb="9" eb="11">
      <t>ウケイ</t>
    </rPh>
    <rPh sb="16" eb="18">
      <t>カンキョウ</t>
    </rPh>
    <rPh sb="18" eb="20">
      <t>セイビ</t>
    </rPh>
    <phoneticPr fontId="1"/>
  </si>
  <si>
    <t>令和７年度現況調査における教職員名簿に記載のある教職員ですか。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</si>
  <si>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令和７年度現況調査における教職員名簿に記載のある教職員か。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</si>
  <si>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t>
    <rPh sb="0" eb="2">
      <t>レイワ</t>
    </rPh>
    <rPh sb="3" eb="5">
      <t>ネンド</t>
    </rPh>
    <phoneticPr fontId="1"/>
  </si>
  <si>
    <t>令和７年度現況調査における教職員名簿に記載のある教職員か選択してください。</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rPh sb="28" eb="30">
      <t>センタク</t>
    </rPh>
    <phoneticPr fontId="1"/>
  </si>
  <si>
    <t>高校１年生（令和７年５月１日現在）のうち、中学３年時に年間30日以上欠席した人数を入力してください。</t>
    <rPh sb="0" eb="2">
      <t>コウコウ</t>
    </rPh>
    <rPh sb="3" eb="5">
      <t>ネンセイ</t>
    </rPh>
    <rPh sb="6" eb="8">
      <t>レイワ</t>
    </rPh>
    <rPh sb="9" eb="10">
      <t>ネン</t>
    </rPh>
    <rPh sb="11" eb="12">
      <t>ツキ</t>
    </rPh>
    <rPh sb="13" eb="14">
      <t>ニチ</t>
    </rPh>
    <rPh sb="14" eb="16">
      <t>ゲンザイ</t>
    </rPh>
    <rPh sb="21" eb="23">
      <t>チュウガク</t>
    </rPh>
    <rPh sb="24" eb="25">
      <t>ネン</t>
    </rPh>
    <rPh sb="25" eb="26">
      <t>ジ</t>
    </rPh>
    <rPh sb="27" eb="29">
      <t>ネンカン</t>
    </rPh>
    <rPh sb="31" eb="32">
      <t>ニチ</t>
    </rPh>
    <rPh sb="32" eb="34">
      <t>イジョウ</t>
    </rPh>
    <rPh sb="34" eb="36">
      <t>ケッセキ</t>
    </rPh>
    <rPh sb="38" eb="40">
      <t>ニンズウ</t>
    </rPh>
    <rPh sb="41" eb="43">
      <t>ニュウリョク</t>
    </rPh>
    <phoneticPr fontId="1"/>
  </si>
  <si>
    <t>高校１年生の実員を入力してください。（令和７年５月１日現在）</t>
    <rPh sb="0" eb="2">
      <t>コウコウ</t>
    </rPh>
    <rPh sb="3" eb="5">
      <t>ネンセイ</t>
    </rPh>
    <rPh sb="6" eb="8">
      <t>ジツイン</t>
    </rPh>
    <rPh sb="9" eb="11">
      <t>ニュウリョク</t>
    </rPh>
    <rPh sb="19" eb="21">
      <t>レイワ</t>
    </rPh>
    <rPh sb="22" eb="23">
      <t>ネン</t>
    </rPh>
    <rPh sb="24" eb="25">
      <t>ガツ</t>
    </rPh>
    <rPh sb="26" eb="29">
      <t>ニチゲンザイ</t>
    </rPh>
    <phoneticPr fontId="1"/>
  </si>
  <si>
    <t>調査票3</t>
    <rPh sb="0" eb="3">
      <t>チョウサヒョウ</t>
    </rPh>
    <phoneticPr fontId="1"/>
  </si>
  <si>
    <t>調査票２</t>
    <rPh sb="0" eb="3">
      <t>チョウサヒョウ</t>
    </rPh>
    <phoneticPr fontId="1"/>
  </si>
  <si>
    <t>外国人入学生の受入れのための環境整備（人的配置）</t>
    <rPh sb="19" eb="21">
      <t>ジンテキ</t>
    </rPh>
    <rPh sb="21" eb="23">
      <t>ハイチ</t>
    </rPh>
    <phoneticPr fontId="1"/>
  </si>
  <si>
    <t>外国人入学生の受入れのための環境整備（構内サイン設置）</t>
    <rPh sb="19" eb="21">
      <t>コウナイ</t>
    </rPh>
    <rPh sb="24" eb="26">
      <t>セッチ</t>
    </rPh>
    <phoneticPr fontId="1"/>
  </si>
  <si>
    <t>橋本　宏美</t>
    <rPh sb="0" eb="2">
      <t>ハシモト</t>
    </rPh>
    <rPh sb="3" eb="5">
      <t>ヒロミ</t>
    </rPh>
    <phoneticPr fontId="40"/>
  </si>
  <si>
    <t>Diana Khor</t>
  </si>
  <si>
    <t>小暮　修也</t>
    <rPh sb="0" eb="2">
      <t>コグレ</t>
    </rPh>
    <rPh sb="3" eb="4">
      <t>シュウ</t>
    </rPh>
    <rPh sb="4" eb="5">
      <t>ナリ</t>
    </rPh>
    <phoneticPr fontId="41"/>
  </si>
  <si>
    <t>植野　法稔</t>
    <rPh sb="3" eb="4">
      <t>ホウ</t>
    </rPh>
    <phoneticPr fontId="41"/>
  </si>
  <si>
    <t>眞田　有快</t>
    <rPh sb="0" eb="2">
      <t>サナダ</t>
    </rPh>
    <rPh sb="3" eb="4">
      <t>ユウ</t>
    </rPh>
    <rPh sb="4" eb="5">
      <t>ココロヨ</t>
    </rPh>
    <phoneticPr fontId="1"/>
  </si>
  <si>
    <t>廣瀬　裕</t>
    <rPh sb="0" eb="2">
      <t>ヒロセ</t>
    </rPh>
    <rPh sb="3" eb="4">
      <t>ユタカ</t>
    </rPh>
    <phoneticPr fontId="40"/>
  </si>
  <si>
    <t>田中　徳孝</t>
    <rPh sb="0" eb="2">
      <t>タナカ</t>
    </rPh>
    <rPh sb="3" eb="4">
      <t>トク</t>
    </rPh>
    <rPh sb="4" eb="5">
      <t>タカ</t>
    </rPh>
    <phoneticPr fontId="40"/>
  </si>
  <si>
    <t>野路　尚弘</t>
    <rPh sb="0" eb="2">
      <t>ノジ</t>
    </rPh>
    <rPh sb="3" eb="5">
      <t>ナオヒロ</t>
    </rPh>
    <phoneticPr fontId="40"/>
  </si>
  <si>
    <t>公文　晶子</t>
    <rPh sb="0" eb="2">
      <t>クモン</t>
    </rPh>
    <rPh sb="3" eb="5">
      <t>アキコ</t>
    </rPh>
    <phoneticPr fontId="40"/>
  </si>
  <si>
    <t>岡　真由美</t>
    <rPh sb="2" eb="5">
      <t>マユミ</t>
    </rPh>
    <phoneticPr fontId="40"/>
  </si>
  <si>
    <t>大西　亜季</t>
    <rPh sb="3" eb="5">
      <t>アキ</t>
    </rPh>
    <phoneticPr fontId="40"/>
  </si>
  <si>
    <t>笠原 浩之</t>
  </si>
  <si>
    <t>中田　大成</t>
    <rPh sb="0" eb="2">
      <t>ナカタ</t>
    </rPh>
    <rPh sb="3" eb="5">
      <t>タイセイ</t>
    </rPh>
    <phoneticPr fontId="40"/>
  </si>
  <si>
    <t>坪井　芳朗</t>
    <rPh sb="0" eb="2">
      <t>ツボイ</t>
    </rPh>
    <rPh sb="3" eb="5">
      <t>ヨシロウ</t>
    </rPh>
    <phoneticPr fontId="40"/>
  </si>
  <si>
    <t>042-778-3333</t>
    <phoneticPr fontId="41"/>
  </si>
  <si>
    <t>中出　光政</t>
    <rPh sb="0" eb="2">
      <t>ナカデ</t>
    </rPh>
    <rPh sb="3" eb="4">
      <t>ヒカリ</t>
    </rPh>
    <phoneticPr fontId="41"/>
  </si>
  <si>
    <t>小泉　正也</t>
    <rPh sb="0" eb="2">
      <t>コイズミ</t>
    </rPh>
    <rPh sb="3" eb="5">
      <t>マサヤ</t>
    </rPh>
    <phoneticPr fontId="1"/>
  </si>
  <si>
    <t>川名　稔</t>
    <rPh sb="0" eb="2">
      <t>カワナ</t>
    </rPh>
    <rPh sb="3" eb="4">
      <t>ミノル</t>
    </rPh>
    <phoneticPr fontId="41"/>
  </si>
  <si>
    <t>〒251-8512</t>
  </si>
  <si>
    <t>岩瀬　有子</t>
    <rPh sb="0" eb="2">
      <t>イワセ</t>
    </rPh>
    <rPh sb="3" eb="5">
      <t>ユウコ</t>
    </rPh>
    <phoneticPr fontId="40"/>
  </si>
  <si>
    <t>小口　昌哉</t>
    <rPh sb="0" eb="2">
      <t>オグチ</t>
    </rPh>
    <rPh sb="3" eb="5">
      <t>マサヤ</t>
    </rPh>
    <phoneticPr fontId="40"/>
  </si>
  <si>
    <t>堀内　文兵</t>
    <rPh sb="0" eb="1">
      <t>ホリ</t>
    </rPh>
    <rPh sb="1" eb="2">
      <t>ウチ</t>
    </rPh>
    <rPh sb="3" eb="5">
      <t>ブンペイ</t>
    </rPh>
    <phoneticPr fontId="40"/>
  </si>
  <si>
    <t>髙野　昇一</t>
    <rPh sb="0" eb="1">
      <t>タカ</t>
    </rPh>
    <rPh sb="1" eb="2">
      <t>ノ</t>
    </rPh>
    <rPh sb="3" eb="5">
      <t>ショウイチ</t>
    </rPh>
    <phoneticPr fontId="40"/>
  </si>
  <si>
    <t>所澤　保孝</t>
    <rPh sb="0" eb="2">
      <t>トコロザワ</t>
    </rPh>
    <rPh sb="3" eb="4">
      <t>ホ</t>
    </rPh>
    <rPh sb="4" eb="5">
      <t>タカ</t>
    </rPh>
    <phoneticPr fontId="40"/>
  </si>
  <si>
    <t>小河　亨</t>
    <rPh sb="0" eb="2">
      <t>オガワ</t>
    </rPh>
    <rPh sb="3" eb="4">
      <t>トオル</t>
    </rPh>
    <phoneticPr fontId="40"/>
  </si>
  <si>
    <t>村田　園生</t>
    <rPh sb="0" eb="1">
      <t>ムラ</t>
    </rPh>
    <rPh sb="1" eb="2">
      <t>タ</t>
    </rPh>
    <rPh sb="3" eb="4">
      <t>ソノ</t>
    </rPh>
    <rPh sb="4" eb="5">
      <t>ウ</t>
    </rPh>
    <phoneticPr fontId="40"/>
  </si>
  <si>
    <t>水原　洋子</t>
    <rPh sb="0" eb="2">
      <t>ミズハラ</t>
    </rPh>
    <rPh sb="3" eb="5">
      <t>ヨウコ</t>
    </rPh>
    <phoneticPr fontId="40"/>
  </si>
  <si>
    <t>大谷　高</t>
    <rPh sb="0" eb="2">
      <t>オオタニ</t>
    </rPh>
    <rPh sb="3" eb="4">
      <t>タカ</t>
    </rPh>
    <phoneticPr fontId="40"/>
  </si>
  <si>
    <t>045-442-6685</t>
  </si>
  <si>
    <t>竹下　隆造</t>
    <rPh sb="0" eb="2">
      <t>タケシタ</t>
    </rPh>
    <rPh sb="3" eb="5">
      <t>リュウゾウ</t>
    </rPh>
    <phoneticPr fontId="40"/>
  </si>
  <si>
    <t>(学)逗子開成学園</t>
    <phoneticPr fontId="1"/>
  </si>
  <si>
    <t>（別紙）の高校１年生（令和７年５月１日現在）のうち、中学３年時に年間30日以上欠席した人数一覧を作成したか。</t>
    <rPh sb="1" eb="3">
      <t>ベッシ</t>
    </rPh>
    <rPh sb="45" eb="47">
      <t>イチラン</t>
    </rPh>
    <rPh sb="48" eb="50">
      <t>サクセイ</t>
    </rPh>
    <phoneticPr fontId="1"/>
  </si>
  <si>
    <t>令和７年度現況調査における教職員名簿に記載のある教職員か選択してください。</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</si>
  <si>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教員業務支援員の活用の推進</t>
    <rPh sb="0" eb="2">
      <t>キョウイン</t>
    </rPh>
    <rPh sb="2" eb="4">
      <t>ギョウム</t>
    </rPh>
    <rPh sb="4" eb="6">
      <t>シエン</t>
    </rPh>
    <rPh sb="6" eb="7">
      <t>イン</t>
    </rPh>
    <rPh sb="8" eb="10">
      <t>カツヨウ</t>
    </rPh>
    <rPh sb="11" eb="13">
      <t>スイシン</t>
    </rPh>
    <phoneticPr fontId="1"/>
  </si>
  <si>
    <t>９．教員業務支援員の活用の推進</t>
    <rPh sb="2" eb="4">
      <t>キョウイン</t>
    </rPh>
    <rPh sb="4" eb="6">
      <t>ギョウム</t>
    </rPh>
    <rPh sb="6" eb="8">
      <t>シエン</t>
    </rPh>
    <rPh sb="8" eb="9">
      <t>イン</t>
    </rPh>
    <rPh sb="10" eb="12">
      <t>カツヨウ</t>
    </rPh>
    <rPh sb="13" eb="15">
      <t>スイシン</t>
    </rPh>
    <phoneticPr fontId="1"/>
  </si>
  <si>
    <t>９．教員業務支援員の活用の推進</t>
    <rPh sb="2" eb="4">
      <t>キョウイン</t>
    </rPh>
    <rPh sb="4" eb="6">
      <t>ギョウム</t>
    </rPh>
    <rPh sb="6" eb="8">
      <t>シエン</t>
    </rPh>
    <rPh sb="8" eb="9">
      <t>イン</t>
    </rPh>
    <rPh sb="13" eb="15">
      <t>スイシン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</si>
</sst>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_);[Red]\(0\)"/>
    <numFmt numFmtId="178" formatCode="0_ "/>
    <numFmt numFmtId="179" formatCode="[$-411]ggge&quot;年&quot;m&quot;月&quot;d&quot;日&quot;;@"/>
  </numFmts>
  <fonts count="45">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theme="1"/>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11"/>
      <name val="ＭＳ 明朝"/>
      <family val="1"/>
      <charset val="128"/>
    </font>
    <font>
      <sz val="10"/>
      <name val="ＭＳ ゴシック"/>
      <family val="3"/>
      <charset val="128"/>
    </font>
    <font>
      <sz val="6"/>
      <name val="ＭＳ Ｐ明朝"/>
      <family val="1"/>
      <charset val="128"/>
    </font>
    <font>
      <sz val="9"/>
      <name val="ＭＳ ゴシック"/>
      <family val="3"/>
      <charset val="128"/>
    </font>
    <font>
      <sz val="6"/>
      <name val="ＭＳ ゴシック"/>
      <family val="3"/>
      <charset val="128"/>
    </font>
    <font>
      <sz val="10"/>
      <name val="ＭＳ 明朝"/>
      <family val="1"/>
      <charset val="128"/>
    </font>
    <font>
      <b/>
      <sz val="9"/>
      <color indexed="81"/>
      <name val="ＭＳ Ｐゴシック"/>
      <family val="3"/>
      <charset val="128"/>
    </font>
    <font>
      <sz val="9"/>
      <color indexed="81"/>
      <name val="ＭＳ Ｐゴシック"/>
      <family val="3"/>
      <charset val="128"/>
    </font>
    <font>
      <sz val="14"/>
      <name val="Terminal"/>
      <family val="3"/>
      <charset val="255"/>
    </font>
    <font>
      <sz val="12"/>
      <name val="ＭＳ 明朝"/>
      <family val="1"/>
      <charset val="128"/>
    </font>
    <font>
      <sz val="10"/>
      <color theme="1"/>
      <name val="ＭＳ 明朝"/>
      <family val="1"/>
      <charset val="128"/>
    </font>
    <font>
      <sz val="10"/>
      <color theme="1"/>
      <name val="ＭＳ Ｐゴシック"/>
      <family val="2"/>
      <scheme val="minor"/>
    </font>
    <font>
      <sz val="16"/>
      <color theme="1"/>
      <name val="ＭＳ 明朝"/>
      <family val="1"/>
      <charset val="128"/>
    </font>
    <font>
      <sz val="9"/>
      <color theme="1"/>
      <name val="ＭＳ 明朝"/>
      <family val="1"/>
      <charset val="128"/>
    </font>
    <font>
      <sz val="8"/>
      <color theme="1"/>
      <name val="ＭＳ 明朝"/>
      <family val="1"/>
      <charset val="128"/>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2"/>
      <scheme val="minor"/>
    </font>
    <font>
      <sz val="11"/>
      <name val="ＭＳ ゴシック"/>
      <family val="3"/>
      <charset val="128"/>
    </font>
    <font>
      <sz val="9"/>
      <name val="ＭＳ 明朝"/>
      <family val="1"/>
      <charset val="128"/>
    </font>
    <font>
      <sz val="11"/>
      <color indexed="12"/>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Ｐゴシック"/>
      <family val="2"/>
      <scheme val="minor"/>
    </font>
    <font>
      <sz val="10"/>
      <color theme="1"/>
      <name val="ＭＳ ゴシック"/>
      <family val="3"/>
      <charset val="128"/>
    </font>
    <font>
      <sz val="11"/>
      <color rgb="FFFF0000"/>
      <name val="ＭＳ Ｐゴシック"/>
      <family val="3"/>
      <charset val="128"/>
    </font>
    <font>
      <sz val="9"/>
      <color rgb="FFFF0000"/>
      <name val="ＭＳ 明朝"/>
      <family val="1"/>
      <charset val="128"/>
    </font>
    <font>
      <b/>
      <sz val="9"/>
      <color indexed="81"/>
      <name val="MS P ゴシック"/>
      <family val="3"/>
      <charset val="128"/>
    </font>
    <font>
      <sz val="10"/>
      <color rgb="FFFF0000"/>
      <name val="ＭＳ Ｐゴシック"/>
      <family val="2"/>
      <scheme val="minor"/>
    </font>
    <font>
      <sz val="11"/>
      <color theme="1"/>
      <name val="ＭＳ ゴシック"/>
      <family val="3"/>
      <charset val="128"/>
    </font>
    <font>
      <sz val="8"/>
      <color rgb="FFFF0000"/>
      <name val="ＭＳ 明朝"/>
      <family val="1"/>
      <charset val="128"/>
    </font>
    <font>
      <u/>
      <sz val="11"/>
      <color theme="10"/>
      <name val="ＭＳ Ｐゴシック"/>
      <family val="2"/>
      <scheme val="minor"/>
    </font>
    <font>
      <b/>
      <sz val="11"/>
      <color theme="1"/>
      <name val="ＭＳ Ｐゴシック"/>
      <family val="3"/>
      <charset val="128"/>
    </font>
    <font>
      <sz val="6"/>
      <name val="ＭＳ 明朝"/>
      <family val="2"/>
      <charset val="128"/>
    </font>
    <font>
      <b/>
      <sz val="9"/>
      <color indexed="81"/>
      <name val="MS P ゴシック"/>
      <family val="2"/>
    </font>
    <font>
      <sz val="9"/>
      <color indexed="81"/>
      <name val="MS P ゴシック"/>
      <family val="2"/>
    </font>
    <font>
      <sz val="11"/>
      <color indexed="8"/>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rgb="FFD0D7E5"/>
      </left>
      <right style="thin">
        <color rgb="FFD0D7E5"/>
      </right>
      <top/>
      <bottom/>
      <diagonal/>
    </border>
    <border>
      <left style="thin">
        <color indexed="22"/>
      </left>
      <right style="thin">
        <color indexed="22"/>
      </right>
      <top style="thin">
        <color indexed="22"/>
      </top>
      <bottom style="thin">
        <color indexed="22"/>
      </bottom>
      <diagonal/>
    </border>
  </borders>
  <cellStyleXfs count="12">
    <xf numFmtId="0" fontId="0" fillId="0" borderId="0"/>
    <xf numFmtId="0" fontId="7" fillId="0" borderId="0"/>
    <xf numFmtId="0" fontId="12" fillId="0" borderId="0"/>
    <xf numFmtId="37" fontId="15" fillId="0" borderId="0"/>
    <xf numFmtId="0" fontId="26" fillId="0" borderId="0"/>
    <xf numFmtId="0" fontId="26" fillId="0" borderId="0"/>
    <xf numFmtId="37" fontId="15" fillId="0" borderId="0"/>
    <xf numFmtId="38" fontId="26" fillId="0" borderId="0" applyFont="0" applyFill="0" applyBorder="0" applyAlignment="0" applyProtection="0"/>
    <xf numFmtId="6" fontId="31" fillId="0" borderId="0" applyFont="0" applyFill="0" applyBorder="0" applyAlignment="0" applyProtection="0">
      <alignment vertical="center"/>
    </xf>
    <xf numFmtId="0" fontId="39" fillId="0" borderId="0" applyNumberFormat="0" applyFill="0" applyBorder="0" applyAlignment="0" applyProtection="0"/>
    <xf numFmtId="0" fontId="31" fillId="0" borderId="0"/>
    <xf numFmtId="0" fontId="44" fillId="0" borderId="0"/>
  </cellStyleXfs>
  <cellXfs count="415">
    <xf numFmtId="0" fontId="0" fillId="0" borderId="0" xfId="0"/>
    <xf numFmtId="0" fontId="2" fillId="0" borderId="0" xfId="0" applyFont="1"/>
    <xf numFmtId="0" fontId="3" fillId="0" borderId="0" xfId="0" applyFont="1" applyBorder="1" applyAlignment="1">
      <alignment vertical="center" wrapText="1"/>
    </xf>
    <xf numFmtId="0" fontId="3" fillId="0" borderId="0" xfId="0" applyFont="1" applyBorder="1" applyAlignment="1">
      <alignment vertical="center"/>
    </xf>
    <xf numFmtId="0" fontId="2" fillId="0" borderId="0" xfId="0" applyFont="1" applyBorder="1"/>
    <xf numFmtId="0" fontId="4" fillId="0" borderId="4"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xf numFmtId="0" fontId="4" fillId="0" borderId="0" xfId="0" applyFont="1" applyAlignment="1">
      <alignment vertical="center"/>
    </xf>
    <xf numFmtId="0" fontId="4" fillId="0" borderId="0" xfId="0" applyFont="1"/>
    <xf numFmtId="0" fontId="4" fillId="0" borderId="0" xfId="0" applyFont="1" applyAlignment="1">
      <alignment horizontal="right" vertical="center"/>
    </xf>
    <xf numFmtId="0" fontId="6" fillId="0" borderId="0" xfId="0" applyFont="1" applyAlignment="1">
      <alignment vertical="center"/>
    </xf>
    <xf numFmtId="0" fontId="2" fillId="3" borderId="0" xfId="0" applyFont="1" applyFill="1"/>
    <xf numFmtId="0" fontId="4" fillId="0" borderId="4" xfId="0" applyNumberFormat="1" applyFont="1" applyFill="1" applyBorder="1" applyAlignment="1">
      <alignment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Fill="1" applyBorder="1" applyAlignment="1">
      <alignment vertical="center"/>
    </xf>
    <xf numFmtId="0" fontId="8" fillId="0" borderId="1" xfId="1" quotePrefix="1" applyFont="1" applyFill="1" applyBorder="1" applyAlignment="1">
      <alignment horizontal="center" vertical="center"/>
    </xf>
    <xf numFmtId="0" fontId="8" fillId="0" borderId="1"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Border="1" applyAlignment="1">
      <alignment horizontal="left" vertical="center"/>
    </xf>
    <xf numFmtId="0" fontId="8" fillId="0" borderId="5"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Fill="1" applyBorder="1" applyAlignment="1">
      <alignment horizontal="center" vertical="center"/>
    </xf>
    <xf numFmtId="0" fontId="10" fillId="0" borderId="12" xfId="1" applyFont="1" applyFill="1" applyBorder="1" applyAlignment="1">
      <alignment vertical="center"/>
    </xf>
    <xf numFmtId="0" fontId="8" fillId="0" borderId="17" xfId="1" applyFont="1" applyFill="1" applyBorder="1" applyAlignment="1">
      <alignment vertical="center"/>
    </xf>
    <xf numFmtId="0" fontId="8" fillId="0" borderId="18" xfId="1" quotePrefix="1" applyFont="1" applyFill="1" applyBorder="1" applyAlignment="1">
      <alignment horizontal="center" vertical="center"/>
    </xf>
    <xf numFmtId="0" fontId="8" fillId="0" borderId="5"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17" xfId="1" applyFont="1" applyFill="1" applyBorder="1" applyAlignment="1">
      <alignment vertical="center" wrapText="1"/>
    </xf>
    <xf numFmtId="0" fontId="8" fillId="0" borderId="20" xfId="1" applyFont="1" applyFill="1" applyBorder="1" applyAlignment="1">
      <alignment horizontal="center" vertical="center"/>
    </xf>
    <xf numFmtId="0" fontId="7" fillId="0" borderId="0" xfId="1" applyFont="1" applyAlignment="1">
      <alignment horizontal="center" vertical="center" wrapText="1"/>
    </xf>
    <xf numFmtId="0" fontId="8" fillId="0" borderId="12" xfId="2" applyFont="1" applyFill="1" applyBorder="1" applyAlignment="1"/>
    <xf numFmtId="0" fontId="8" fillId="0" borderId="5" xfId="1" quotePrefix="1" applyFont="1" applyFill="1" applyBorder="1" applyAlignment="1">
      <alignment horizontal="center" vertical="center"/>
    </xf>
    <xf numFmtId="0" fontId="8" fillId="0" borderId="15" xfId="1" applyFont="1" applyFill="1" applyBorder="1" applyAlignment="1">
      <alignment horizontal="center" vertical="center"/>
    </xf>
    <xf numFmtId="0" fontId="8" fillId="0" borderId="21" xfId="1" applyFont="1" applyFill="1" applyBorder="1" applyAlignment="1">
      <alignment vertical="center"/>
    </xf>
    <xf numFmtId="0" fontId="8" fillId="0" borderId="2" xfId="1" applyFont="1" applyFill="1" applyBorder="1" applyAlignment="1">
      <alignment horizontal="center" vertical="center"/>
    </xf>
    <xf numFmtId="0" fontId="8" fillId="0" borderId="22" xfId="1" applyFont="1" applyFill="1" applyBorder="1" applyAlignment="1">
      <alignment vertical="center"/>
    </xf>
    <xf numFmtId="0" fontId="8" fillId="0" borderId="23" xfId="1" quotePrefix="1" applyFont="1" applyFill="1" applyBorder="1" applyAlignment="1">
      <alignment horizontal="center" vertical="center"/>
    </xf>
    <xf numFmtId="0" fontId="8" fillId="0" borderId="23"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0" xfId="1" applyFont="1" applyFill="1" applyAlignment="1">
      <alignment horizontal="center" vertical="center"/>
    </xf>
    <xf numFmtId="0" fontId="8" fillId="0" borderId="0" xfId="1" applyFont="1" applyFill="1" applyBorder="1" applyAlignment="1">
      <alignment vertical="center"/>
    </xf>
    <xf numFmtId="0" fontId="8" fillId="0" borderId="0" xfId="1" quotePrefix="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Border="1" applyAlignment="1">
      <alignment vertical="center"/>
    </xf>
    <xf numFmtId="0" fontId="8" fillId="0" borderId="0" xfId="1" quotePrefix="1" applyFont="1" applyBorder="1" applyAlignment="1">
      <alignment horizontal="center" vertical="center"/>
    </xf>
    <xf numFmtId="0" fontId="8" fillId="0" borderId="0" xfId="1" applyFont="1" applyBorder="1" applyAlignment="1">
      <alignment horizontal="center" vertical="center"/>
    </xf>
    <xf numFmtId="0" fontId="8" fillId="0" borderId="20" xfId="1" applyFont="1" applyFill="1" applyBorder="1" applyAlignment="1">
      <alignment vertical="center"/>
    </xf>
    <xf numFmtId="0" fontId="8" fillId="0" borderId="0" xfId="1" applyFont="1" applyBorder="1" applyAlignment="1">
      <alignment horizontal="center" vertical="top"/>
    </xf>
    <xf numFmtId="0" fontId="4" fillId="0" borderId="4" xfId="0" applyFont="1" applyFill="1" applyBorder="1" applyAlignment="1">
      <alignment vertical="center"/>
    </xf>
    <xf numFmtId="0" fontId="19" fillId="0" borderId="0" xfId="0" applyFont="1"/>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17" fillId="0" borderId="0" xfId="0" applyFont="1" applyAlignment="1">
      <alignment vertical="center" wrapText="1"/>
    </xf>
    <xf numFmtId="0" fontId="17" fillId="0" borderId="0" xfId="0" applyFont="1"/>
    <xf numFmtId="0" fontId="0" fillId="0" borderId="0" xfId="0" applyFill="1"/>
    <xf numFmtId="0" fontId="0" fillId="0" borderId="0" xfId="0" applyAlignment="1">
      <alignment horizontal="left" vertical="center"/>
    </xf>
    <xf numFmtId="0" fontId="17" fillId="0" borderId="4" xfId="0" applyFont="1" applyBorder="1" applyAlignment="1">
      <alignment vertical="center"/>
    </xf>
    <xf numFmtId="0" fontId="17" fillId="0" borderId="1" xfId="0" applyFont="1" applyBorder="1" applyAlignment="1">
      <alignment vertical="center"/>
    </xf>
    <xf numFmtId="0" fontId="18" fillId="0" borderId="0" xfId="0" applyFont="1" applyAlignment="1">
      <alignment vertical="center"/>
    </xf>
    <xf numFmtId="0" fontId="0" fillId="0" borderId="0" xfId="0" applyBorder="1"/>
    <xf numFmtId="0" fontId="0" fillId="0" borderId="1" xfId="0" applyBorder="1"/>
    <xf numFmtId="0" fontId="0" fillId="0" borderId="13" xfId="0" applyBorder="1"/>
    <xf numFmtId="0" fontId="0" fillId="0" borderId="1" xfId="0" applyBorder="1" applyAlignment="1">
      <alignment vertical="center"/>
    </xf>
    <xf numFmtId="0" fontId="0" fillId="0" borderId="6" xfId="0" applyBorder="1"/>
    <xf numFmtId="0" fontId="17"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left" vertical="top"/>
    </xf>
    <xf numFmtId="0" fontId="0" fillId="0" borderId="1" xfId="0" applyFill="1" applyBorder="1" applyAlignment="1">
      <alignment horizontal="center" vertical="center"/>
    </xf>
    <xf numFmtId="0" fontId="17" fillId="0" borderId="1" xfId="0" applyFont="1" applyBorder="1" applyAlignment="1">
      <alignment vertical="center" wrapText="1"/>
    </xf>
    <xf numFmtId="0" fontId="2" fillId="0" borderId="27" xfId="0" applyFont="1" applyFill="1" applyBorder="1" applyAlignment="1">
      <alignment horizontal="left" vertical="top"/>
    </xf>
    <xf numFmtId="0" fontId="19" fillId="0" borderId="0" xfId="0" applyFont="1" applyAlignment="1">
      <alignment vertical="center"/>
    </xf>
    <xf numFmtId="0" fontId="0" fillId="0" borderId="13" xfId="0" applyBorder="1" applyAlignment="1">
      <alignment vertical="center"/>
    </xf>
    <xf numFmtId="176" fontId="0" fillId="0" borderId="1" xfId="0" applyNumberFormat="1" applyBorder="1" applyAlignment="1">
      <alignment vertical="center"/>
    </xf>
    <xf numFmtId="0" fontId="17" fillId="0" borderId="28" xfId="0" applyFont="1" applyBorder="1" applyAlignment="1">
      <alignment vertical="center" wrapText="1"/>
    </xf>
    <xf numFmtId="0" fontId="0" fillId="0" borderId="28" xfId="0" applyFill="1" applyBorder="1"/>
    <xf numFmtId="0" fontId="20" fillId="0" borderId="1" xfId="0" applyFont="1" applyBorder="1" applyAlignment="1">
      <alignment vertical="center" wrapText="1"/>
    </xf>
    <xf numFmtId="0" fontId="2" fillId="0" borderId="2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18" fillId="0" borderId="0" xfId="0" applyFont="1" applyAlignment="1">
      <alignment horizontal="center" vertical="center"/>
    </xf>
    <xf numFmtId="0" fontId="24" fillId="0" borderId="0" xfId="0" applyFont="1" applyAlignment="1">
      <alignment horizontal="center" vertical="center"/>
    </xf>
    <xf numFmtId="0" fontId="2" fillId="0" borderId="28" xfId="0" applyFont="1" applyFill="1" applyBorder="1" applyAlignment="1">
      <alignment horizontal="left" vertical="top"/>
    </xf>
    <xf numFmtId="0" fontId="22" fillId="0" borderId="0" xfId="0" applyFont="1" applyFill="1" applyBorder="1" applyAlignment="1">
      <alignment vertical="center" wrapText="1"/>
    </xf>
    <xf numFmtId="0" fontId="23" fillId="0" borderId="0" xfId="0" applyFont="1" applyFill="1" applyBorder="1" applyAlignment="1">
      <alignment vertical="center"/>
    </xf>
    <xf numFmtId="0" fontId="0" fillId="0" borderId="0" xfId="0" applyFill="1" applyBorder="1"/>
    <xf numFmtId="0" fontId="24" fillId="0" borderId="1" xfId="0" applyFont="1" applyBorder="1" applyAlignment="1">
      <alignment horizontal="center" vertical="center"/>
    </xf>
    <xf numFmtId="0" fontId="18" fillId="0" borderId="1" xfId="0" applyFont="1" applyBorder="1" applyAlignment="1">
      <alignment horizontal="center" vertical="center"/>
    </xf>
    <xf numFmtId="0" fontId="17" fillId="0" borderId="0" xfId="0" applyFont="1" applyFill="1" applyBorder="1" applyAlignment="1">
      <alignment horizontal="left" vertical="center" wrapText="1"/>
    </xf>
    <xf numFmtId="0" fontId="23" fillId="0" borderId="0" xfId="0" applyFont="1"/>
    <xf numFmtId="0" fontId="0" fillId="0" borderId="32" xfId="0" applyBorder="1"/>
    <xf numFmtId="0" fontId="0" fillId="0" borderId="1" xfId="0" applyBorder="1" applyAlignment="1">
      <alignment horizontal="left" vertical="center"/>
    </xf>
    <xf numFmtId="0" fontId="21" fillId="0" borderId="0" xfId="0" applyFont="1"/>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0" xfId="0" applyFont="1" applyBorder="1"/>
    <xf numFmtId="0" fontId="21" fillId="0" borderId="0" xfId="0" applyFont="1" applyAlignment="1">
      <alignment horizontal="center" vertical="center"/>
    </xf>
    <xf numFmtId="0" fontId="0" fillId="0" borderId="0" xfId="0" applyFill="1" applyAlignment="1">
      <alignment vertical="center"/>
    </xf>
    <xf numFmtId="0" fontId="17" fillId="0" borderId="1" xfId="0" applyFont="1" applyFill="1" applyBorder="1" applyAlignment="1">
      <alignment vertical="center"/>
    </xf>
    <xf numFmtId="0" fontId="17" fillId="0" borderId="1" xfId="0" applyFont="1" applyFill="1" applyBorder="1" applyAlignment="1">
      <alignment horizontal="left" vertical="center"/>
    </xf>
    <xf numFmtId="0" fontId="0" fillId="0" borderId="0" xfId="0" applyFill="1" applyBorder="1" applyAlignment="1">
      <alignment horizontal="center" wrapText="1"/>
    </xf>
    <xf numFmtId="0" fontId="4" fillId="0" borderId="1" xfId="0" applyFont="1" applyBorder="1" applyAlignment="1">
      <alignment horizontal="center" vertical="center" wrapText="1"/>
    </xf>
    <xf numFmtId="0" fontId="0" fillId="0" borderId="4" xfId="0" applyBorder="1"/>
    <xf numFmtId="0" fontId="7" fillId="0" borderId="0" xfId="4" applyFont="1" applyAlignment="1">
      <alignment vertical="center"/>
    </xf>
    <xf numFmtId="0" fontId="7" fillId="0" borderId="0" xfId="4" applyFont="1" applyFill="1" applyAlignment="1">
      <alignment vertical="center"/>
    </xf>
    <xf numFmtId="37" fontId="16" fillId="0" borderId="0" xfId="3" applyFont="1" applyFill="1" applyAlignment="1">
      <alignment vertical="center"/>
    </xf>
    <xf numFmtId="37" fontId="4" fillId="0" borderId="52" xfId="6" applyNumberFormat="1" applyFont="1" applyFill="1" applyBorder="1" applyAlignment="1" applyProtection="1">
      <alignment horizontal="left" vertical="center"/>
    </xf>
    <xf numFmtId="177" fontId="2" fillId="0" borderId="53" xfId="5" applyNumberFormat="1" applyFont="1" applyFill="1" applyBorder="1" applyAlignment="1">
      <alignment vertical="center"/>
    </xf>
    <xf numFmtId="177" fontId="2" fillId="0" borderId="42" xfId="5" applyNumberFormat="1" applyFont="1" applyFill="1" applyBorder="1" applyAlignment="1">
      <alignment vertical="center"/>
    </xf>
    <xf numFmtId="176" fontId="7" fillId="0" borderId="54" xfId="5" applyNumberFormat="1" applyFont="1" applyFill="1" applyBorder="1" applyAlignment="1">
      <alignment vertical="center"/>
    </xf>
    <xf numFmtId="178" fontId="7" fillId="0" borderId="54" xfId="5" applyNumberFormat="1" applyFont="1" applyFill="1" applyBorder="1" applyAlignment="1">
      <alignment vertical="center"/>
    </xf>
    <xf numFmtId="178" fontId="7" fillId="0" borderId="55" xfId="5" applyNumberFormat="1" applyFont="1" applyFill="1" applyBorder="1" applyAlignment="1">
      <alignment vertical="center"/>
    </xf>
    <xf numFmtId="176" fontId="2" fillId="0" borderId="56" xfId="4" applyNumberFormat="1" applyFont="1" applyFill="1" applyBorder="1" applyAlignment="1">
      <alignment vertical="center"/>
    </xf>
    <xf numFmtId="177" fontId="2" fillId="0" borderId="57" xfId="5" applyNumberFormat="1" applyFont="1" applyFill="1" applyBorder="1" applyAlignment="1">
      <alignment vertical="center"/>
    </xf>
    <xf numFmtId="177" fontId="2" fillId="0" borderId="58" xfId="5" applyNumberFormat="1" applyFont="1" applyFill="1" applyBorder="1" applyAlignment="1">
      <alignment vertical="center"/>
    </xf>
    <xf numFmtId="177" fontId="2" fillId="0" borderId="54" xfId="5" applyNumberFormat="1" applyFont="1" applyFill="1" applyBorder="1" applyAlignment="1">
      <alignment vertical="center"/>
    </xf>
    <xf numFmtId="176" fontId="2" fillId="0" borderId="59" xfId="5" applyNumberFormat="1" applyFont="1" applyFill="1" applyBorder="1" applyAlignment="1">
      <alignment vertical="center"/>
    </xf>
    <xf numFmtId="0" fontId="7" fillId="0" borderId="60" xfId="4" applyFont="1" applyFill="1" applyBorder="1" applyAlignment="1">
      <alignment vertical="center"/>
    </xf>
    <xf numFmtId="177" fontId="7" fillId="0" borderId="61" xfId="5" applyNumberFormat="1" applyFont="1" applyFill="1" applyBorder="1" applyAlignment="1">
      <alignment vertical="center"/>
    </xf>
    <xf numFmtId="176" fontId="7" fillId="0" borderId="61" xfId="5" applyNumberFormat="1" applyFont="1" applyFill="1" applyBorder="1" applyAlignment="1">
      <alignment vertical="center"/>
    </xf>
    <xf numFmtId="177" fontId="7" fillId="0" borderId="62" xfId="5" applyNumberFormat="1" applyFont="1" applyFill="1" applyBorder="1" applyAlignment="1">
      <alignment vertical="center"/>
    </xf>
    <xf numFmtId="176" fontId="7" fillId="0" borderId="63" xfId="5" applyNumberFormat="1" applyFont="1" applyFill="1" applyBorder="1" applyAlignment="1">
      <alignment vertical="center"/>
    </xf>
    <xf numFmtId="177" fontId="7" fillId="0" borderId="64" xfId="5" applyNumberFormat="1" applyFont="1" applyFill="1" applyBorder="1" applyAlignment="1">
      <alignment vertical="center"/>
    </xf>
    <xf numFmtId="176" fontId="7" fillId="0" borderId="65" xfId="5" applyNumberFormat="1" applyFont="1" applyFill="1" applyBorder="1" applyAlignment="1">
      <alignment vertical="center"/>
    </xf>
    <xf numFmtId="177" fontId="7" fillId="0" borderId="0" xfId="4" applyNumberFormat="1" applyFont="1" applyAlignment="1">
      <alignment vertical="center"/>
    </xf>
    <xf numFmtId="0" fontId="7" fillId="0" borderId="0" xfId="4" applyFont="1" applyAlignment="1">
      <alignment horizontal="center" vertical="center"/>
    </xf>
    <xf numFmtId="176" fontId="7" fillId="0" borderId="0" xfId="4" applyNumberFormat="1" applyFont="1" applyAlignment="1">
      <alignment vertical="center"/>
    </xf>
    <xf numFmtId="0" fontId="0" fillId="0" borderId="3" xfId="0" applyBorder="1"/>
    <xf numFmtId="0" fontId="0" fillId="0" borderId="32" xfId="0" applyFill="1" applyBorder="1" applyAlignment="1">
      <alignment horizontal="center" vertical="center"/>
    </xf>
    <xf numFmtId="0" fontId="17" fillId="0" borderId="1" xfId="0" applyFont="1" applyBorder="1" applyAlignment="1">
      <alignment horizontal="left" vertical="center" wrapText="1"/>
    </xf>
    <xf numFmtId="0" fontId="2" fillId="0" borderId="0" xfId="0" applyFont="1" applyAlignment="1">
      <alignment horizontal="left" vertical="center"/>
    </xf>
    <xf numFmtId="0" fontId="21" fillId="4" borderId="1" xfId="0" applyFont="1" applyFill="1" applyBorder="1" applyAlignment="1">
      <alignment vertical="center" wrapText="1"/>
    </xf>
    <xf numFmtId="0" fontId="21" fillId="0" borderId="0" xfId="0" applyFont="1" applyBorder="1" applyAlignment="1">
      <alignment horizontal="center" vertical="center"/>
    </xf>
    <xf numFmtId="0" fontId="21" fillId="0" borderId="0" xfId="0" applyFont="1" applyFill="1" applyBorder="1" applyAlignment="1">
      <alignment vertical="center" wrapText="1"/>
    </xf>
    <xf numFmtId="0" fontId="29" fillId="0" borderId="0" xfId="0" applyFont="1" applyFill="1" applyBorder="1" applyAlignment="1">
      <alignment vertical="center"/>
    </xf>
    <xf numFmtId="0" fontId="2" fillId="0" borderId="1" xfId="0" applyFont="1" applyBorder="1" applyAlignment="1">
      <alignment horizontal="center" vertical="center"/>
    </xf>
    <xf numFmtId="10" fontId="0" fillId="5" borderId="1" xfId="0" applyNumberFormat="1" applyFill="1" applyBorder="1" applyAlignment="1">
      <alignment horizontal="center" vertical="center"/>
    </xf>
    <xf numFmtId="0" fontId="0" fillId="0" borderId="32" xfId="0" applyBorder="1" applyAlignment="1">
      <alignment horizontal="center" vertical="center"/>
    </xf>
    <xf numFmtId="0" fontId="19" fillId="0" borderId="0" xfId="0" applyFont="1" applyAlignment="1">
      <alignment horizontal="left" vertical="center"/>
    </xf>
    <xf numFmtId="176" fontId="0" fillId="0" borderId="0" xfId="0" applyNumberFormat="1"/>
    <xf numFmtId="0" fontId="0" fillId="0" borderId="0" xfId="0" applyFill="1" applyAlignment="1">
      <alignment horizontal="center" vertical="center"/>
    </xf>
    <xf numFmtId="9" fontId="0" fillId="5" borderId="1" xfId="0" applyNumberFormat="1" applyFill="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26" xfId="0" applyFont="1" applyBorder="1" applyAlignment="1">
      <alignment horizontal="center" vertical="center" wrapText="1"/>
    </xf>
    <xf numFmtId="0" fontId="0" fillId="0" borderId="0" xfId="0" applyAlignment="1">
      <alignment horizontal="left"/>
    </xf>
    <xf numFmtId="0" fontId="0" fillId="0" borderId="0" xfId="0" applyAlignment="1">
      <alignment horizontal="right"/>
    </xf>
    <xf numFmtId="0" fontId="0" fillId="2" borderId="1" xfId="0" applyFill="1" applyBorder="1" applyAlignment="1">
      <alignment horizontal="left" vertical="center"/>
    </xf>
    <xf numFmtId="0" fontId="0" fillId="5" borderId="1" xfId="0" applyFill="1" applyBorder="1" applyAlignment="1">
      <alignment horizontal="center" vertical="center"/>
    </xf>
    <xf numFmtId="0" fontId="0" fillId="0" borderId="1" xfId="0" applyBorder="1" applyProtection="1">
      <protection locked="0"/>
    </xf>
    <xf numFmtId="0" fontId="0" fillId="2" borderId="1" xfId="0" applyFill="1" applyBorder="1" applyAlignment="1" applyProtection="1">
      <alignment horizontal="center" vertical="center"/>
      <protection locked="0"/>
    </xf>
    <xf numFmtId="0" fontId="4" fillId="0" borderId="1" xfId="0" applyFont="1" applyBorder="1" applyAlignment="1" applyProtection="1">
      <alignment horizontal="justify" vertical="center" wrapText="1"/>
      <protection locked="0"/>
    </xf>
    <xf numFmtId="0" fontId="17" fillId="0" borderId="1" xfId="0" applyFont="1" applyFill="1" applyBorder="1" applyAlignment="1" applyProtection="1">
      <alignment horizontal="center" vertical="center" wrapText="1"/>
      <protection locked="0"/>
    </xf>
    <xf numFmtId="0" fontId="0" fillId="0" borderId="1" xfId="0" applyFill="1" applyBorder="1" applyProtection="1">
      <protection locked="0"/>
    </xf>
    <xf numFmtId="0" fontId="0" fillId="0" borderId="1" xfId="0"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25" fillId="2" borderId="1" xfId="0" applyFont="1" applyFill="1" applyBorder="1" applyAlignment="1" applyProtection="1">
      <alignment vertical="center" wrapText="1"/>
      <protection locked="0"/>
    </xf>
    <xf numFmtId="0" fontId="21" fillId="2" borderId="1" xfId="0" applyFont="1" applyFill="1" applyBorder="1" applyAlignment="1" applyProtection="1">
      <alignment horizontal="center" vertical="center" wrapText="1"/>
      <protection locked="0"/>
    </xf>
    <xf numFmtId="10" fontId="21" fillId="2" borderId="1" xfId="0" applyNumberFormat="1"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3" fontId="21" fillId="2" borderId="1" xfId="0" applyNumberFormat="1" applyFont="1" applyFill="1" applyBorder="1" applyAlignment="1" applyProtection="1">
      <alignment horizontal="center" vertical="center"/>
      <protection locked="0"/>
    </xf>
    <xf numFmtId="3" fontId="17" fillId="2" borderId="1" xfId="0" applyNumberFormat="1"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4" fillId="0" borderId="4" xfId="0" applyFont="1" applyFill="1" applyBorder="1" applyAlignment="1" applyProtection="1">
      <alignment vertical="center"/>
      <protection locked="0"/>
    </xf>
    <xf numFmtId="0" fontId="4" fillId="2" borderId="1" xfId="0" applyFont="1" applyFill="1" applyBorder="1" applyAlignment="1" applyProtection="1">
      <alignment horizontal="center" vertical="center"/>
      <protection locked="0"/>
    </xf>
    <xf numFmtId="179" fontId="19" fillId="2" borderId="0" xfId="0" applyNumberFormat="1" applyFont="1" applyFill="1" applyAlignment="1" applyProtection="1">
      <alignment horizontal="right" vertical="center"/>
      <protection locked="0"/>
    </xf>
    <xf numFmtId="0" fontId="18" fillId="0" borderId="0" xfId="0" applyFont="1" applyFill="1" applyAlignment="1">
      <alignment vertical="center"/>
    </xf>
    <xf numFmtId="0" fontId="0" fillId="2" borderId="29" xfId="0" applyFill="1" applyBorder="1" applyAlignment="1" applyProtection="1">
      <alignment horizontal="center" vertical="center"/>
      <protection locked="0"/>
    </xf>
    <xf numFmtId="0" fontId="0" fillId="2" borderId="26"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0" fillId="0" borderId="0" xfId="0" applyFont="1" applyFill="1"/>
    <xf numFmtId="0" fontId="30" fillId="0" borderId="0" xfId="0" applyFont="1" applyAlignment="1">
      <alignment vertical="center"/>
    </xf>
    <xf numFmtId="0" fontId="10" fillId="0" borderId="16" xfId="1" applyFont="1" applyFill="1" applyBorder="1" applyAlignment="1">
      <alignment vertical="center"/>
    </xf>
    <xf numFmtId="0" fontId="17" fillId="0" borderId="18" xfId="0" applyFont="1" applyBorder="1" applyAlignment="1">
      <alignment horizontal="left" vertical="center" wrapText="1"/>
    </xf>
    <xf numFmtId="0" fontId="17" fillId="0" borderId="5" xfId="0" applyFont="1" applyBorder="1" applyAlignment="1">
      <alignment horizontal="left" vertical="center" wrapText="1"/>
    </xf>
    <xf numFmtId="0" fontId="17" fillId="0" borderId="30"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21" fillId="0" borderId="4" xfId="0" applyFont="1" applyFill="1" applyBorder="1" applyAlignment="1">
      <alignment vertical="center"/>
    </xf>
    <xf numFmtId="0" fontId="18" fillId="0" borderId="1" xfId="0" applyFont="1" applyBorder="1" applyAlignment="1">
      <alignment vertical="center"/>
    </xf>
    <xf numFmtId="0" fontId="24" fillId="0" borderId="1" xfId="0" applyFont="1" applyBorder="1" applyAlignment="1">
      <alignment vertical="center"/>
    </xf>
    <xf numFmtId="0" fontId="24" fillId="0" borderId="13" xfId="0" applyFont="1" applyBorder="1" applyAlignment="1">
      <alignment vertical="center"/>
    </xf>
    <xf numFmtId="0" fontId="5" fillId="0" borderId="0" xfId="0" applyFont="1" applyAlignment="1">
      <alignment vertical="center"/>
    </xf>
    <xf numFmtId="0" fontId="0" fillId="0" borderId="0" xfId="0" applyFont="1" applyAlignment="1">
      <alignment vertical="center"/>
    </xf>
    <xf numFmtId="0" fontId="2" fillId="2" borderId="26"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17" fillId="0" borderId="18" xfId="0" applyFont="1" applyBorder="1" applyAlignment="1">
      <alignment vertical="center" wrapText="1"/>
    </xf>
    <xf numFmtId="0" fontId="2" fillId="2" borderId="30" xfId="0" applyFont="1" applyFill="1" applyBorder="1" applyProtection="1">
      <protection locked="0"/>
    </xf>
    <xf numFmtId="176" fontId="2" fillId="2" borderId="30" xfId="0" applyNumberFormat="1" applyFont="1" applyFill="1" applyBorder="1" applyProtection="1">
      <protection locked="0"/>
    </xf>
    <xf numFmtId="0" fontId="2" fillId="2" borderId="27" xfId="0" applyFont="1" applyFill="1" applyBorder="1" applyProtection="1">
      <protection locked="0"/>
    </xf>
    <xf numFmtId="0" fontId="29" fillId="0" borderId="0" xfId="0" applyFont="1" applyAlignment="1">
      <alignment vertical="center"/>
    </xf>
    <xf numFmtId="6" fontId="2" fillId="2" borderId="31" xfId="8" applyFont="1" applyFill="1" applyBorder="1" applyAlignment="1" applyProtection="1">
      <alignment horizontal="center" vertical="center"/>
      <protection locked="0"/>
    </xf>
    <xf numFmtId="0" fontId="18" fillId="0" borderId="0" xfId="0" applyFont="1"/>
    <xf numFmtId="0" fontId="17" fillId="0" borderId="0" xfId="0" applyFont="1" applyAlignment="1">
      <alignment wrapText="1"/>
    </xf>
    <xf numFmtId="0" fontId="17" fillId="0" borderId="0" xfId="0" applyFont="1" applyAlignment="1">
      <alignment horizontal="center" vertical="center"/>
    </xf>
    <xf numFmtId="176" fontId="17" fillId="0" borderId="0" xfId="0" applyNumberFormat="1" applyFont="1" applyAlignment="1">
      <alignment vertical="center" wrapText="1"/>
    </xf>
    <xf numFmtId="176" fontId="18" fillId="0" borderId="0" xfId="0" applyNumberFormat="1" applyFont="1" applyAlignment="1">
      <alignment horizontal="right" vertical="center"/>
    </xf>
    <xf numFmtId="0" fontId="18" fillId="0" borderId="0" xfId="0" applyFont="1" applyAlignment="1">
      <alignment horizontal="right" vertical="center"/>
    </xf>
    <xf numFmtId="0" fontId="18" fillId="0" borderId="0" xfId="0" applyFont="1" applyAlignment="1">
      <alignment wrapText="1"/>
    </xf>
    <xf numFmtId="0" fontId="21"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0" borderId="0" xfId="0" applyFont="1" applyAlignment="1">
      <alignment horizontal="center" vertical="center" wrapText="1"/>
    </xf>
    <xf numFmtId="0" fontId="18" fillId="0" borderId="0" xfId="0" applyFont="1" applyAlignment="1">
      <alignment horizontal="center"/>
    </xf>
    <xf numFmtId="176" fontId="17" fillId="0" borderId="0" xfId="0" applyNumberFormat="1" applyFont="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1" fillId="0" borderId="0" xfId="0" applyFont="1" applyFill="1" applyBorder="1" applyAlignment="1">
      <alignment vertical="center"/>
    </xf>
    <xf numFmtId="0" fontId="17" fillId="0" borderId="26" xfId="0" applyFont="1" applyBorder="1" applyAlignment="1">
      <alignment vertical="center" wrapText="1"/>
    </xf>
    <xf numFmtId="0" fontId="17" fillId="0" borderId="26" xfId="0" applyFont="1" applyBorder="1" applyAlignment="1">
      <alignment horizontal="left" vertical="center" wrapText="1"/>
    </xf>
    <xf numFmtId="0" fontId="17" fillId="0" borderId="31" xfId="0" applyFont="1" applyBorder="1" applyAlignment="1">
      <alignment vertical="center" wrapText="1"/>
    </xf>
    <xf numFmtId="0" fontId="17" fillId="0" borderId="1" xfId="0" applyFont="1" applyFill="1" applyBorder="1" applyAlignment="1">
      <alignment vertical="center" wrapText="1"/>
    </xf>
    <xf numFmtId="0" fontId="17" fillId="0" borderId="13" xfId="0" applyFont="1" applyFill="1" applyBorder="1" applyAlignment="1">
      <alignment vertical="center" wrapText="1"/>
    </xf>
    <xf numFmtId="0" fontId="17" fillId="0" borderId="1" xfId="0" applyFont="1" applyFill="1" applyBorder="1" applyAlignment="1">
      <alignment horizontal="left" vertical="center" wrapText="1"/>
    </xf>
    <xf numFmtId="0" fontId="22" fillId="0" borderId="0" xfId="0" applyFont="1" applyBorder="1"/>
    <xf numFmtId="0" fontId="25" fillId="0" borderId="4" xfId="0" applyFont="1" applyBorder="1"/>
    <xf numFmtId="0" fontId="25" fillId="0" borderId="6" xfId="0" applyFont="1" applyBorder="1"/>
    <xf numFmtId="0" fontId="2" fillId="0" borderId="1" xfId="0" applyFont="1" applyBorder="1" applyAlignment="1">
      <alignment horizontal="left" vertical="center" wrapText="1"/>
    </xf>
    <xf numFmtId="0" fontId="20" fillId="2" borderId="30" xfId="0" applyFont="1" applyFill="1" applyBorder="1" applyProtection="1">
      <protection locked="0"/>
    </xf>
    <xf numFmtId="0" fontId="20" fillId="2" borderId="29" xfId="0" applyFont="1" applyFill="1" applyBorder="1" applyAlignment="1" applyProtection="1">
      <alignment horizontal="center" vertical="center"/>
      <protection locked="0"/>
    </xf>
    <xf numFmtId="0" fontId="20" fillId="2" borderId="29" xfId="0" applyFont="1" applyFill="1" applyBorder="1" applyAlignment="1" applyProtection="1">
      <alignment horizontal="left" vertical="center"/>
      <protection locked="0"/>
    </xf>
    <xf numFmtId="0" fontId="20" fillId="2" borderId="27" xfId="0" applyFont="1" applyFill="1" applyBorder="1" applyProtection="1">
      <protection locked="0"/>
    </xf>
    <xf numFmtId="0" fontId="2" fillId="2" borderId="30" xfId="0" applyFont="1" applyFill="1" applyBorder="1" applyAlignment="1" applyProtection="1">
      <alignment wrapText="1"/>
      <protection locked="0"/>
    </xf>
    <xf numFmtId="0" fontId="23" fillId="0" borderId="1" xfId="0" applyFont="1" applyBorder="1" applyAlignment="1">
      <alignment horizontal="left" vertical="center"/>
    </xf>
    <xf numFmtId="176" fontId="2" fillId="0" borderId="0" xfId="0" applyNumberFormat="1" applyFont="1" applyAlignment="1">
      <alignment vertical="center" wrapText="1"/>
    </xf>
    <xf numFmtId="3" fontId="21" fillId="0" borderId="1" xfId="0" applyNumberFormat="1" applyFont="1" applyBorder="1" applyAlignment="1">
      <alignment horizontal="center" vertical="center"/>
    </xf>
    <xf numFmtId="0" fontId="32" fillId="0" borderId="12" xfId="1" applyFont="1" applyFill="1" applyBorder="1" applyAlignment="1">
      <alignment vertical="center"/>
    </xf>
    <xf numFmtId="0" fontId="36" fillId="0" borderId="0" xfId="0" applyFont="1" applyAlignment="1">
      <alignment horizontal="center" vertical="center"/>
    </xf>
    <xf numFmtId="0" fontId="27" fillId="0" borderId="44" xfId="5" applyFont="1" applyBorder="1" applyAlignment="1">
      <alignment vertical="center" wrapText="1"/>
    </xf>
    <xf numFmtId="0" fontId="27" fillId="0" borderId="42" xfId="5" applyFont="1" applyBorder="1" applyAlignment="1">
      <alignment vertical="center" wrapText="1"/>
    </xf>
    <xf numFmtId="0" fontId="34" fillId="2" borderId="3" xfId="4" applyFont="1" applyFill="1" applyBorder="1" applyAlignment="1">
      <alignment vertical="center" wrapText="1"/>
    </xf>
    <xf numFmtId="0" fontId="34" fillId="2" borderId="49" xfId="5" applyFont="1" applyFill="1" applyBorder="1" applyAlignment="1">
      <alignment vertical="center" wrapText="1"/>
    </xf>
    <xf numFmtId="0" fontId="27" fillId="2" borderId="49" xfId="5" applyFont="1" applyFill="1" applyBorder="1" applyAlignment="1">
      <alignment vertical="center" wrapText="1"/>
    </xf>
    <xf numFmtId="177" fontId="28" fillId="0" borderId="53" xfId="5" applyNumberFormat="1" applyFont="1" applyFill="1" applyBorder="1" applyAlignment="1">
      <alignment vertical="center"/>
    </xf>
    <xf numFmtId="0" fontId="0" fillId="0" borderId="0" xfId="0" applyAlignment="1"/>
    <xf numFmtId="176" fontId="2" fillId="0" borderId="0" xfId="0" applyNumberFormat="1" applyFont="1"/>
    <xf numFmtId="0" fontId="0" fillId="0" borderId="0" xfId="0" applyAlignment="1">
      <alignment horizontal="center"/>
    </xf>
    <xf numFmtId="0" fontId="20" fillId="0" borderId="42" xfId="5" applyFont="1" applyBorder="1" applyAlignment="1">
      <alignment vertical="center" wrapText="1"/>
    </xf>
    <xf numFmtId="0" fontId="20" fillId="2" borderId="49" xfId="5" applyFont="1" applyFill="1" applyBorder="1" applyAlignment="1">
      <alignment vertical="center" wrapText="1"/>
    </xf>
    <xf numFmtId="177" fontId="2" fillId="0" borderId="61" xfId="5" applyNumberFormat="1" applyFont="1" applyFill="1" applyBorder="1" applyAlignment="1">
      <alignment vertical="center"/>
    </xf>
    <xf numFmtId="176" fontId="2" fillId="0" borderId="61" xfId="5" applyNumberFormat="1" applyFont="1" applyFill="1" applyBorder="1" applyAlignment="1">
      <alignment vertical="center"/>
    </xf>
    <xf numFmtId="0" fontId="36" fillId="2" borderId="0" xfId="0" applyFont="1" applyFill="1" applyAlignment="1">
      <alignment horizontal="center"/>
    </xf>
    <xf numFmtId="56" fontId="2" fillId="2" borderId="27" xfId="0" applyNumberFormat="1" applyFont="1" applyFill="1" applyBorder="1" applyProtection="1">
      <protection locked="0"/>
    </xf>
    <xf numFmtId="0" fontId="38" fillId="2" borderId="49" xfId="5" applyFont="1" applyFill="1" applyBorder="1" applyAlignment="1">
      <alignment vertical="center" wrapText="1"/>
    </xf>
    <xf numFmtId="0" fontId="17" fillId="0" borderId="0" xfId="0" applyFont="1" applyAlignment="1">
      <alignment horizontal="center" wrapText="1"/>
    </xf>
    <xf numFmtId="176" fontId="17" fillId="0" borderId="0" xfId="0" applyNumberFormat="1" applyFont="1" applyAlignment="1">
      <alignment horizontal="center" vertical="center" wrapText="1"/>
    </xf>
    <xf numFmtId="177" fontId="17" fillId="0" borderId="0" xfId="0" applyNumberFormat="1" applyFont="1" applyAlignment="1">
      <alignment horizontal="left"/>
    </xf>
    <xf numFmtId="0" fontId="17" fillId="0" borderId="0" xfId="0" applyFont="1" applyAlignment="1">
      <alignment vertical="center"/>
    </xf>
    <xf numFmtId="0" fontId="2" fillId="0" borderId="0" xfId="0" applyFont="1" applyAlignment="1">
      <alignment horizontal="center"/>
    </xf>
    <xf numFmtId="0" fontId="39" fillId="0" borderId="6" xfId="9" applyFill="1" applyBorder="1" applyAlignment="1" applyProtection="1">
      <alignment vertical="center"/>
      <protection locked="0"/>
    </xf>
    <xf numFmtId="0" fontId="0" fillId="0" borderId="1" xfId="0" applyBorder="1" applyProtection="1"/>
    <xf numFmtId="0" fontId="2" fillId="0" borderId="1" xfId="0" applyFont="1" applyBorder="1" applyAlignment="1" applyProtection="1">
      <alignment horizontal="center" vertical="center"/>
    </xf>
    <xf numFmtId="0" fontId="0" fillId="0" borderId="0" xfId="0" applyAlignment="1">
      <alignment wrapText="1"/>
    </xf>
    <xf numFmtId="0" fontId="2" fillId="2" borderId="29" xfId="0" applyFont="1" applyFill="1" applyBorder="1" applyAlignment="1" applyProtection="1">
      <alignment horizontal="center" vertical="center" wrapText="1"/>
      <protection locked="0"/>
    </xf>
    <xf numFmtId="179" fontId="0" fillId="2" borderId="1" xfId="0" applyNumberFormat="1" applyFill="1" applyBorder="1" applyAlignment="1" applyProtection="1">
      <alignment horizontal="center" vertical="center"/>
      <protection locked="0"/>
    </xf>
    <xf numFmtId="0" fontId="40" fillId="0" borderId="1" xfId="10" applyFont="1" applyFill="1" applyBorder="1" applyAlignment="1" applyProtection="1">
      <alignment horizontal="center" vertical="center"/>
    </xf>
    <xf numFmtId="0" fontId="29" fillId="0" borderId="0" xfId="10" applyFont="1" applyFill="1"/>
    <xf numFmtId="0" fontId="30" fillId="0" borderId="25" xfId="10" applyFont="1" applyFill="1" applyBorder="1" applyAlignment="1" applyProtection="1">
      <alignment vertical="center" wrapText="1"/>
    </xf>
    <xf numFmtId="0" fontId="33" fillId="0" borderId="25" xfId="10" applyFont="1" applyFill="1" applyBorder="1" applyAlignment="1" applyProtection="1">
      <alignment vertical="center" wrapText="1"/>
    </xf>
    <xf numFmtId="0" fontId="30" fillId="0" borderId="25" xfId="10" quotePrefix="1" applyFont="1" applyFill="1" applyBorder="1" applyAlignment="1" applyProtection="1">
      <alignment vertical="center" wrapText="1"/>
    </xf>
    <xf numFmtId="49" fontId="30" fillId="0" borderId="25" xfId="10" applyNumberFormat="1" applyFont="1" applyFill="1" applyBorder="1" applyAlignment="1" applyProtection="1">
      <alignment vertical="center" wrapText="1"/>
    </xf>
    <xf numFmtId="0" fontId="30" fillId="6" borderId="66" xfId="10" applyFont="1" applyFill="1" applyBorder="1" applyAlignment="1" applyProtection="1">
      <alignment vertical="center" wrapText="1"/>
    </xf>
    <xf numFmtId="0" fontId="29" fillId="6" borderId="0" xfId="10" quotePrefix="1" applyFont="1" applyFill="1" applyAlignment="1">
      <alignment horizontal="left" vertical="center"/>
    </xf>
    <xf numFmtId="0" fontId="29" fillId="6" borderId="0" xfId="10" applyFont="1" applyFill="1"/>
    <xf numFmtId="0" fontId="30" fillId="6" borderId="25" xfId="10" applyFont="1" applyFill="1" applyBorder="1" applyAlignment="1" applyProtection="1">
      <alignment vertical="center" wrapText="1"/>
    </xf>
    <xf numFmtId="0" fontId="0" fillId="0" borderId="2" xfId="0" applyBorder="1"/>
    <xf numFmtId="0" fontId="0" fillId="0" borderId="28" xfId="0" applyBorder="1"/>
    <xf numFmtId="0" fontId="0" fillId="0" borderId="29" xfId="0" applyBorder="1"/>
    <xf numFmtId="0" fontId="0" fillId="0" borderId="27" xfId="0" applyBorder="1"/>
    <xf numFmtId="0" fontId="19" fillId="0" borderId="0" xfId="0" applyFont="1" applyBorder="1" applyAlignment="1">
      <alignment vertical="center"/>
    </xf>
    <xf numFmtId="0" fontId="18" fillId="0" borderId="0" xfId="0" applyFont="1" applyBorder="1" applyAlignment="1">
      <alignment vertical="center"/>
    </xf>
    <xf numFmtId="0" fontId="0" fillId="0" borderId="0" xfId="0" applyBorder="1" applyAlignment="1">
      <alignment vertical="center"/>
    </xf>
    <xf numFmtId="0" fontId="0" fillId="0" borderId="31" xfId="0" applyBorder="1"/>
    <xf numFmtId="0" fontId="17" fillId="0" borderId="5" xfId="0" applyFont="1" applyBorder="1" applyAlignment="1">
      <alignment vertical="center"/>
    </xf>
    <xf numFmtId="0" fontId="0" fillId="2" borderId="5" xfId="0" applyFill="1" applyBorder="1" applyAlignment="1">
      <alignment horizontal="left" vertical="center"/>
    </xf>
    <xf numFmtId="0" fontId="19" fillId="0" borderId="0" xfId="0" applyFont="1" applyBorder="1" applyAlignment="1">
      <alignment horizontal="left" vertical="center"/>
    </xf>
    <xf numFmtId="0" fontId="19" fillId="0" borderId="0" xfId="0" applyFont="1" applyBorder="1"/>
    <xf numFmtId="0" fontId="0" fillId="0" borderId="0" xfId="0" applyBorder="1" applyAlignment="1">
      <alignment horizontal="center" vertical="center"/>
    </xf>
    <xf numFmtId="0" fontId="17" fillId="0" borderId="0" xfId="0" applyFont="1" applyBorder="1"/>
    <xf numFmtId="0" fontId="17" fillId="0" borderId="0" xfId="0" applyFont="1" applyBorder="1" applyAlignment="1">
      <alignment vertical="center" wrapText="1"/>
    </xf>
    <xf numFmtId="0" fontId="29" fillId="0" borderId="0" xfId="0" applyFont="1" applyBorder="1" applyAlignment="1">
      <alignment vertical="center"/>
    </xf>
    <xf numFmtId="0" fontId="17" fillId="0" borderId="0" xfId="0" applyFont="1" applyFill="1" applyBorder="1"/>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2" fillId="0" borderId="0" xfId="0" applyFont="1" applyBorder="1" applyAlignment="1">
      <alignment vertical="center"/>
    </xf>
    <xf numFmtId="0" fontId="33" fillId="0" borderId="67" xfId="11" applyFont="1" applyFill="1" applyBorder="1" applyAlignment="1">
      <alignment wrapText="1"/>
    </xf>
    <xf numFmtId="0" fontId="0" fillId="0" borderId="0" xfId="0" applyFill="1" applyBorder="1" applyAlignment="1">
      <alignment vertical="center"/>
    </xf>
    <xf numFmtId="0" fontId="0" fillId="0" borderId="0" xfId="0" applyFill="1" applyBorder="1" applyAlignment="1">
      <alignment horizontal="left" vertical="center"/>
    </xf>
    <xf numFmtId="0" fontId="17" fillId="0" borderId="30" xfId="0" applyFont="1" applyFill="1" applyBorder="1" applyAlignment="1">
      <alignment vertical="center"/>
    </xf>
    <xf numFmtId="0" fontId="0" fillId="0" borderId="30" xfId="0" applyFill="1" applyBorder="1" applyAlignment="1">
      <alignment horizontal="center" vertical="center"/>
    </xf>
    <xf numFmtId="0" fontId="0" fillId="0" borderId="18" xfId="0" applyBorder="1" applyAlignment="1">
      <alignment horizontal="left" vertical="center" wrapText="1"/>
    </xf>
    <xf numFmtId="0" fontId="21" fillId="0" borderId="18" xfId="0" applyFont="1" applyBorder="1" applyAlignment="1">
      <alignment horizontal="center" vertical="center"/>
    </xf>
    <xf numFmtId="0" fontId="12" fillId="0" borderId="34" xfId="5" applyFont="1" applyFill="1" applyBorder="1" applyAlignment="1">
      <alignment vertical="center"/>
    </xf>
    <xf numFmtId="0" fontId="12" fillId="0" borderId="35" xfId="5" applyFont="1" applyFill="1" applyBorder="1" applyAlignment="1">
      <alignment vertical="center"/>
    </xf>
    <xf numFmtId="0" fontId="12" fillId="0" borderId="36" xfId="5" applyFont="1" applyFill="1" applyBorder="1" applyAlignment="1">
      <alignment vertical="center"/>
    </xf>
    <xf numFmtId="0" fontId="7" fillId="0" borderId="33" xfId="4" applyFont="1" applyFill="1" applyBorder="1" applyAlignment="1">
      <alignment horizontal="center" vertical="center"/>
    </xf>
    <xf numFmtId="0" fontId="7" fillId="0" borderId="41" xfId="4" applyFont="1" applyFill="1" applyBorder="1" applyAlignment="1">
      <alignment horizontal="center" vertical="center"/>
    </xf>
    <xf numFmtId="0" fontId="7" fillId="0" borderId="48" xfId="4" applyFont="1" applyFill="1" applyBorder="1" applyAlignment="1">
      <alignment horizontal="center" vertical="center"/>
    </xf>
    <xf numFmtId="0" fontId="12" fillId="0" borderId="34" xfId="5" applyFont="1" applyFill="1" applyBorder="1" applyAlignment="1">
      <alignment vertical="center" wrapText="1"/>
    </xf>
    <xf numFmtId="0" fontId="12" fillId="0" borderId="35" xfId="5" applyFont="1" applyFill="1" applyBorder="1" applyAlignment="1">
      <alignment vertical="center" wrapText="1"/>
    </xf>
    <xf numFmtId="0" fontId="12" fillId="0" borderId="34" xfId="5" applyFont="1" applyBorder="1" applyAlignment="1">
      <alignment vertical="center" wrapText="1"/>
    </xf>
    <xf numFmtId="0" fontId="12" fillId="0" borderId="35" xfId="5" applyFont="1" applyBorder="1" applyAlignment="1">
      <alignment vertical="center" wrapText="1"/>
    </xf>
    <xf numFmtId="0" fontId="12" fillId="0" borderId="36" xfId="5" applyFont="1" applyBorder="1" applyAlignment="1">
      <alignment vertical="center" wrapText="1"/>
    </xf>
    <xf numFmtId="0" fontId="27" fillId="0" borderId="42" xfId="5" applyFont="1" applyBorder="1" applyAlignment="1">
      <alignment vertical="center" wrapText="1"/>
    </xf>
    <xf numFmtId="0" fontId="27" fillId="0" borderId="49" xfId="5" applyFont="1" applyBorder="1" applyAlignment="1">
      <alignment vertical="center" wrapText="1"/>
    </xf>
    <xf numFmtId="0" fontId="27" fillId="0" borderId="43" xfId="5" applyFont="1" applyBorder="1" applyAlignment="1">
      <alignment vertical="center" wrapText="1"/>
    </xf>
    <xf numFmtId="0" fontId="27" fillId="0" borderId="5" xfId="4" applyFont="1" applyBorder="1" applyAlignment="1">
      <alignment vertical="center" wrapText="1"/>
    </xf>
    <xf numFmtId="0" fontId="26" fillId="0" borderId="5" xfId="4" applyBorder="1" applyAlignment="1">
      <alignment vertical="center" wrapText="1"/>
    </xf>
    <xf numFmtId="0" fontId="12" fillId="0" borderId="36" xfId="5" applyFont="1" applyFill="1" applyBorder="1" applyAlignment="1">
      <alignment vertical="center" wrapText="1"/>
    </xf>
    <xf numFmtId="0" fontId="7" fillId="0" borderId="38" xfId="5" applyFont="1" applyBorder="1" applyAlignment="1">
      <alignment vertical="center"/>
    </xf>
    <xf numFmtId="0" fontId="26" fillId="0" borderId="39" xfId="4" applyBorder="1" applyAlignment="1">
      <alignment vertical="center"/>
    </xf>
    <xf numFmtId="0" fontId="26" fillId="0" borderId="40" xfId="4" applyBorder="1" applyAlignment="1">
      <alignment vertical="center"/>
    </xf>
    <xf numFmtId="0" fontId="12" fillId="0" borderId="34" xfId="5" applyFont="1" applyBorder="1" applyAlignment="1">
      <alignment vertical="center"/>
    </xf>
    <xf numFmtId="0" fontId="12" fillId="0" borderId="37" xfId="5" applyFont="1" applyBorder="1" applyAlignment="1">
      <alignment vertical="center"/>
    </xf>
    <xf numFmtId="0" fontId="17" fillId="0" borderId="34" xfId="5" applyFont="1" applyFill="1" applyBorder="1" applyAlignment="1">
      <alignment vertical="center" wrapText="1"/>
    </xf>
    <xf numFmtId="0" fontId="17" fillId="0" borderId="35" xfId="5" applyFont="1" applyFill="1" applyBorder="1" applyAlignment="1">
      <alignment vertical="center" wrapText="1"/>
    </xf>
    <xf numFmtId="0" fontId="17" fillId="0" borderId="36" xfId="5" applyFont="1" applyFill="1" applyBorder="1" applyAlignment="1">
      <alignment vertical="center" wrapText="1"/>
    </xf>
    <xf numFmtId="0" fontId="27" fillId="0" borderId="5" xfId="5" applyFont="1" applyBorder="1" applyAlignment="1">
      <alignment vertical="center" wrapText="1"/>
    </xf>
    <xf numFmtId="0" fontId="20" fillId="0" borderId="43" xfId="5" applyFont="1" applyBorder="1" applyAlignment="1">
      <alignment vertical="center" wrapText="1"/>
    </xf>
    <xf numFmtId="0" fontId="20" fillId="0" borderId="5" xfId="4" applyFont="1" applyBorder="1" applyAlignment="1">
      <alignment vertical="center" wrapText="1"/>
    </xf>
    <xf numFmtId="0" fontId="7" fillId="0" borderId="43" xfId="5" applyFont="1" applyBorder="1" applyAlignment="1">
      <alignment vertical="center" wrapText="1"/>
    </xf>
    <xf numFmtId="0" fontId="7" fillId="0" borderId="5" xfId="5" applyFont="1" applyBorder="1" applyAlignment="1">
      <alignment vertical="center" wrapText="1"/>
    </xf>
    <xf numFmtId="177" fontId="7" fillId="0" borderId="45" xfId="4" applyNumberFormat="1" applyFont="1" applyBorder="1" applyAlignment="1">
      <alignment vertical="center" wrapText="1"/>
    </xf>
    <xf numFmtId="177" fontId="7" fillId="0" borderId="50" xfId="4" applyNumberFormat="1" applyFont="1" applyBorder="1" applyAlignment="1">
      <alignment vertical="center" wrapText="1"/>
    </xf>
    <xf numFmtId="0" fontId="20" fillId="0" borderId="42" xfId="5" applyFont="1" applyBorder="1" applyAlignment="1">
      <alignment vertical="center" wrapText="1"/>
    </xf>
    <xf numFmtId="0" fontId="20" fillId="0" borderId="49" xfId="5" applyFont="1" applyBorder="1" applyAlignment="1">
      <alignment vertical="center" wrapText="1"/>
    </xf>
    <xf numFmtId="0" fontId="37" fillId="0" borderId="5" xfId="4" applyFont="1" applyBorder="1" applyAlignment="1">
      <alignment vertical="center" wrapText="1"/>
    </xf>
    <xf numFmtId="0" fontId="20" fillId="0" borderId="5" xfId="5" applyFont="1" applyBorder="1" applyAlignment="1">
      <alignment vertical="center" wrapText="1"/>
    </xf>
    <xf numFmtId="0" fontId="7" fillId="0" borderId="46" xfId="5" applyFont="1" applyBorder="1" applyAlignment="1">
      <alignment vertical="center" wrapText="1"/>
    </xf>
    <xf numFmtId="0" fontId="26" fillId="0" borderId="51" xfId="4" applyBorder="1" applyAlignment="1">
      <alignment vertical="center" wrapText="1"/>
    </xf>
    <xf numFmtId="176" fontId="7" fillId="0" borderId="47" xfId="5" applyNumberFormat="1" applyFont="1" applyBorder="1" applyAlignment="1">
      <alignment vertical="center" wrapText="1"/>
    </xf>
    <xf numFmtId="176" fontId="7" fillId="0" borderId="15" xfId="5" applyNumberFormat="1" applyFont="1" applyBorder="1" applyAlignment="1">
      <alignment vertical="center" wrapText="1"/>
    </xf>
    <xf numFmtId="0" fontId="8" fillId="0" borderId="7" xfId="1" applyFont="1" applyBorder="1" applyAlignment="1">
      <alignment horizontal="center" vertical="top"/>
    </xf>
    <xf numFmtId="0" fontId="8" fillId="0" borderId="13"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5" xfId="1" applyFont="1" applyFill="1" applyBorder="1" applyAlignment="1">
      <alignment horizontal="center" vertical="center"/>
    </xf>
    <xf numFmtId="49" fontId="20" fillId="2" borderId="13" xfId="0" applyNumberFormat="1" applyFont="1" applyFill="1" applyBorder="1" applyAlignment="1" applyProtection="1">
      <alignment horizontal="left" vertical="top" wrapText="1"/>
      <protection locked="0"/>
    </xf>
    <xf numFmtId="49" fontId="20" fillId="2" borderId="6" xfId="0" applyNumberFormat="1" applyFont="1" applyFill="1" applyBorder="1" applyAlignment="1" applyProtection="1">
      <alignment horizontal="left" vertical="top" wrapText="1"/>
      <protection locked="0"/>
    </xf>
    <xf numFmtId="49" fontId="20" fillId="2" borderId="26" xfId="0" applyNumberFormat="1" applyFont="1" applyFill="1" applyBorder="1" applyAlignment="1" applyProtection="1">
      <alignment horizontal="left" vertical="top" wrapText="1"/>
      <protection locked="0"/>
    </xf>
    <xf numFmtId="0" fontId="20" fillId="2" borderId="13" xfId="0" applyFont="1" applyFill="1" applyBorder="1" applyAlignment="1" applyProtection="1">
      <alignment horizontal="left" vertical="top" wrapText="1"/>
      <protection locked="0"/>
    </xf>
    <xf numFmtId="0" fontId="20" fillId="2" borderId="6" xfId="0" applyFont="1" applyFill="1" applyBorder="1" applyAlignment="1" applyProtection="1">
      <alignment horizontal="left" vertical="top" wrapText="1"/>
      <protection locked="0"/>
    </xf>
    <xf numFmtId="0" fontId="20" fillId="2" borderId="26"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49" fontId="2" fillId="2" borderId="13" xfId="0" applyNumberFormat="1" applyFont="1" applyFill="1" applyBorder="1" applyAlignment="1" applyProtection="1">
      <alignment horizontal="left" vertical="top"/>
      <protection locked="0"/>
    </xf>
    <xf numFmtId="49" fontId="2" fillId="2" borderId="6" xfId="0" applyNumberFormat="1" applyFont="1" applyFill="1" applyBorder="1" applyAlignment="1" applyProtection="1">
      <alignment horizontal="left" vertical="top"/>
      <protection locked="0"/>
    </xf>
    <xf numFmtId="49" fontId="2" fillId="2" borderId="26" xfId="0" applyNumberFormat="1" applyFont="1" applyFill="1" applyBorder="1" applyAlignment="1" applyProtection="1">
      <alignment horizontal="left" vertical="top"/>
      <protection locked="0"/>
    </xf>
    <xf numFmtId="0" fontId="20" fillId="2" borderId="27" xfId="0" applyFont="1" applyFill="1" applyBorder="1" applyAlignment="1" applyProtection="1">
      <alignment horizontal="center"/>
      <protection locked="0"/>
    </xf>
    <xf numFmtId="0" fontId="20" fillId="2" borderId="32" xfId="0" applyFont="1" applyFill="1" applyBorder="1" applyAlignment="1" applyProtection="1">
      <alignment horizontal="center"/>
      <protection locked="0"/>
    </xf>
    <xf numFmtId="0" fontId="20" fillId="2" borderId="3" xfId="0" applyFont="1" applyFill="1" applyBorder="1" applyAlignment="1" applyProtection="1">
      <alignment horizontal="center"/>
      <protection locked="0"/>
    </xf>
    <xf numFmtId="0" fontId="20" fillId="2" borderId="31" xfId="0" applyFont="1" applyFill="1" applyBorder="1" applyAlignment="1" applyProtection="1">
      <alignment horizontal="center"/>
      <protection locked="0"/>
    </xf>
    <xf numFmtId="0" fontId="24" fillId="0" borderId="1" xfId="0" applyFont="1" applyBorder="1" applyAlignment="1">
      <alignment horizontal="center" vertical="center"/>
    </xf>
    <xf numFmtId="0" fontId="0" fillId="0" borderId="1" xfId="0" applyBorder="1" applyAlignment="1">
      <alignment horizontal="center"/>
    </xf>
    <xf numFmtId="0" fontId="20" fillId="2" borderId="27" xfId="0" applyFont="1" applyFill="1" applyBorder="1" applyAlignment="1" applyProtection="1">
      <alignment horizontal="left"/>
      <protection locked="0"/>
    </xf>
    <xf numFmtId="0" fontId="20" fillId="2" borderId="32" xfId="0" applyFont="1" applyFill="1" applyBorder="1" applyAlignment="1" applyProtection="1">
      <alignment horizontal="left"/>
      <protection locked="0"/>
    </xf>
    <xf numFmtId="0" fontId="20" fillId="2" borderId="2" xfId="0" applyFont="1" applyFill="1" applyBorder="1" applyAlignment="1" applyProtection="1">
      <alignment horizontal="center"/>
      <protection locked="0"/>
    </xf>
    <xf numFmtId="0" fontId="20" fillId="2" borderId="29" xfId="0" applyFont="1" applyFill="1" applyBorder="1" applyAlignment="1" applyProtection="1">
      <alignment horizontal="center"/>
      <protection locked="0"/>
    </xf>
    <xf numFmtId="0" fontId="20" fillId="2" borderId="3" xfId="0" applyFont="1" applyFill="1" applyBorder="1" applyAlignment="1" applyProtection="1">
      <alignment horizontal="left"/>
      <protection locked="0"/>
    </xf>
    <xf numFmtId="0" fontId="20" fillId="2" borderId="31" xfId="0" applyFont="1" applyFill="1" applyBorder="1" applyAlignment="1" applyProtection="1">
      <alignment horizontal="left"/>
      <protection locked="0"/>
    </xf>
    <xf numFmtId="0" fontId="20" fillId="2" borderId="2" xfId="0" applyFont="1" applyFill="1" applyBorder="1" applyAlignment="1" applyProtection="1">
      <alignment horizontal="left"/>
      <protection locked="0"/>
    </xf>
    <xf numFmtId="0" fontId="20" fillId="2" borderId="29" xfId="0" applyFont="1" applyFill="1" applyBorder="1" applyAlignment="1" applyProtection="1">
      <alignment horizontal="left"/>
      <protection locked="0"/>
    </xf>
    <xf numFmtId="0" fontId="17" fillId="2" borderId="2" xfId="0" applyFont="1" applyFill="1" applyBorder="1" applyAlignment="1" applyProtection="1">
      <alignment horizontal="left" vertical="center" wrapText="1"/>
      <protection locked="0"/>
    </xf>
    <xf numFmtId="0" fontId="17" fillId="2" borderId="28" xfId="0" applyFont="1" applyFill="1" applyBorder="1" applyAlignment="1" applyProtection="1">
      <alignment horizontal="left" vertical="center" wrapText="1"/>
      <protection locked="0"/>
    </xf>
    <xf numFmtId="0" fontId="17"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2" fillId="2" borderId="26"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center" vertical="top"/>
      <protection locked="0"/>
    </xf>
    <xf numFmtId="0" fontId="2" fillId="2" borderId="6" xfId="0" applyFont="1" applyFill="1" applyBorder="1" applyAlignment="1" applyProtection="1">
      <alignment horizontal="center" vertical="top"/>
      <protection locked="0"/>
    </xf>
    <xf numFmtId="0" fontId="2" fillId="2" borderId="26" xfId="0" applyFont="1" applyFill="1" applyBorder="1" applyAlignment="1" applyProtection="1">
      <alignment horizontal="center" vertical="top"/>
      <protection locked="0"/>
    </xf>
    <xf numFmtId="0" fontId="20" fillId="2" borderId="13" xfId="0" applyFont="1" applyFill="1" applyBorder="1" applyAlignment="1" applyProtection="1">
      <alignment horizontal="left" vertical="top"/>
      <protection locked="0"/>
    </xf>
    <xf numFmtId="0" fontId="20" fillId="2" borderId="6" xfId="0" applyFont="1" applyFill="1" applyBorder="1" applyAlignment="1" applyProtection="1">
      <alignment horizontal="left" vertical="top"/>
      <protection locked="0"/>
    </xf>
    <xf numFmtId="0" fontId="20" fillId="2" borderId="26" xfId="0" applyFont="1" applyFill="1" applyBorder="1" applyAlignment="1" applyProtection="1">
      <alignment horizontal="left" vertical="top"/>
      <protection locked="0"/>
    </xf>
    <xf numFmtId="0" fontId="2" fillId="2" borderId="13"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0" fillId="0" borderId="0" xfId="0" applyBorder="1" applyAlignment="1">
      <alignment horizontal="left" vertical="top" wrapText="1"/>
    </xf>
    <xf numFmtId="0" fontId="0" fillId="0" borderId="0" xfId="0" applyFill="1" applyBorder="1" applyAlignment="1">
      <alignment horizontal="left" vertical="center" wrapText="1"/>
    </xf>
    <xf numFmtId="0" fontId="20" fillId="2" borderId="1" xfId="0" applyFont="1" applyFill="1" applyBorder="1" applyAlignment="1" applyProtection="1">
      <alignment horizontal="left" vertical="top" wrapText="1"/>
      <protection locked="0"/>
    </xf>
    <xf numFmtId="0" fontId="17" fillId="0" borderId="0" xfId="0" applyFont="1" applyBorder="1" applyAlignment="1">
      <alignment horizontal="left" vertical="center" wrapText="1"/>
    </xf>
    <xf numFmtId="0" fontId="0" fillId="0" borderId="1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2" fillId="0" borderId="13"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26" xfId="0" applyFont="1" applyBorder="1" applyAlignment="1" applyProtection="1">
      <alignment horizontal="center" vertical="center"/>
    </xf>
  </cellXfs>
  <cellStyles count="12">
    <cellStyle name="ハイパーリンク" xfId="9" builtinId="8"/>
    <cellStyle name="桁区切り 2" xfId="7" xr:uid="{00000000-0005-0000-0000-000001000000}"/>
    <cellStyle name="通貨" xfId="8" builtinId="7"/>
    <cellStyle name="標準" xfId="0" builtinId="0"/>
    <cellStyle name="標準 2" xfId="2" xr:uid="{00000000-0005-0000-0000-000004000000}"/>
    <cellStyle name="標準 2 2" xfId="10" xr:uid="{00000000-0005-0000-0000-000005000000}"/>
    <cellStyle name="標準 3" xfId="4" xr:uid="{00000000-0005-0000-0000-000006000000}"/>
    <cellStyle name="標準 3 2" xfId="11" xr:uid="{00000000-0005-0000-0000-000007000000}"/>
    <cellStyle name="標準_13年２回内示書（一覧）" xfId="3" xr:uid="{00000000-0005-0000-0000-000008000000}"/>
    <cellStyle name="標準_高等学校" xfId="6" xr:uid="{00000000-0005-0000-0000-000009000000}"/>
    <cellStyle name="標準_整理番号、法人コード、学校コード一覧表" xfId="1" xr:uid="{00000000-0005-0000-0000-00000A000000}"/>
    <cellStyle name="標準_内示一覧21 総務課送付" xfId="5" xr:uid="{00000000-0005-0000-0000-00000B000000}"/>
  </cellStyles>
  <dxfs count="946">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ont>
        <color auto="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114300</xdr:rowOff>
    </xdr:from>
    <xdr:to>
      <xdr:col>6</xdr:col>
      <xdr:colOff>393700</xdr:colOff>
      <xdr:row>2</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0500" y="114300"/>
          <a:ext cx="3111500" cy="4699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提出票</a:t>
          </a:r>
          <a:r>
            <a:rPr kumimoji="1" lang="en-US" altLang="ja-JP" sz="1800" b="1">
              <a:solidFill>
                <a:schemeClr val="tx1"/>
              </a:solidFill>
            </a:rPr>
            <a:t>(</a:t>
          </a:r>
          <a:r>
            <a:rPr kumimoji="1" lang="ja-JP" altLang="en-US" sz="1800" b="1">
              <a:solidFill>
                <a:schemeClr val="tx1"/>
              </a:solidFill>
            </a:rPr>
            <a:t>高等学校・全日制）</a:t>
          </a:r>
          <a:endParaRPr kumimoji="1" lang="en-US" altLang="ja-JP" sz="1800" b="1">
            <a:solidFill>
              <a:schemeClr val="tx1"/>
            </a:solidFill>
          </a:endParaRPr>
        </a:p>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342900" y="85725"/>
          <a:ext cx="12192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3" name="Text Box 1">
          <a:extLst>
            <a:ext uri="{FF2B5EF4-FFF2-40B4-BE49-F238E27FC236}">
              <a16:creationId xmlns:a16="http://schemas.microsoft.com/office/drawing/2014/main" id="{00000000-0008-0000-0E00-000003000000}"/>
            </a:ext>
          </a:extLst>
        </xdr:cNvPr>
        <xdr:cNvSpPr txBox="1">
          <a:spLocks noChangeArrowheads="1"/>
        </xdr:cNvSpPr>
      </xdr:nvSpPr>
      <xdr:spPr bwMode="auto">
        <a:xfrm>
          <a:off x="7372350" y="85725"/>
          <a:ext cx="3429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4" name="Text Box 1">
          <a:extLst>
            <a:ext uri="{FF2B5EF4-FFF2-40B4-BE49-F238E27FC236}">
              <a16:creationId xmlns:a16="http://schemas.microsoft.com/office/drawing/2014/main" id="{00000000-0008-0000-0E00-000004000000}"/>
            </a:ext>
          </a:extLst>
        </xdr:cNvPr>
        <xdr:cNvSpPr txBox="1">
          <a:spLocks noChangeArrowheads="1"/>
        </xdr:cNvSpPr>
      </xdr:nvSpPr>
      <xdr:spPr bwMode="auto">
        <a:xfrm>
          <a:off x="7343775" y="85725"/>
          <a:ext cx="13811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5" name="Text Box 1">
          <a:extLst>
            <a:ext uri="{FF2B5EF4-FFF2-40B4-BE49-F238E27FC236}">
              <a16:creationId xmlns:a16="http://schemas.microsoft.com/office/drawing/2014/main" id="{00000000-0008-0000-0E00-000005000000}"/>
            </a:ext>
          </a:extLst>
        </xdr:cNvPr>
        <xdr:cNvSpPr txBox="1">
          <a:spLocks noChangeArrowheads="1"/>
        </xdr:cNvSpPr>
      </xdr:nvSpPr>
      <xdr:spPr bwMode="auto">
        <a:xfrm>
          <a:off x="14468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6" name="Text Box 1">
          <a:extLst>
            <a:ext uri="{FF2B5EF4-FFF2-40B4-BE49-F238E27FC236}">
              <a16:creationId xmlns:a16="http://schemas.microsoft.com/office/drawing/2014/main" id="{00000000-0008-0000-0E00-000006000000}"/>
            </a:ext>
          </a:extLst>
        </xdr:cNvPr>
        <xdr:cNvSpPr txBox="1">
          <a:spLocks noChangeArrowheads="1"/>
        </xdr:cNvSpPr>
      </xdr:nvSpPr>
      <xdr:spPr bwMode="auto">
        <a:xfrm>
          <a:off x="21488399"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7" name="Text Box 1">
          <a:extLst>
            <a:ext uri="{FF2B5EF4-FFF2-40B4-BE49-F238E27FC236}">
              <a16:creationId xmlns:a16="http://schemas.microsoft.com/office/drawing/2014/main" id="{00000000-0008-0000-0E00-000007000000}"/>
            </a:ext>
          </a:extLst>
        </xdr:cNvPr>
        <xdr:cNvSpPr txBox="1">
          <a:spLocks noChangeArrowheads="1"/>
        </xdr:cNvSpPr>
      </xdr:nvSpPr>
      <xdr:spPr bwMode="auto">
        <a:xfrm>
          <a:off x="28717875"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2</xdr:col>
      <xdr:colOff>1143000</xdr:colOff>
      <xdr:row>3</xdr:row>
      <xdr:rowOff>171451</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247650" y="276225"/>
          <a:ext cx="120015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10</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142876</xdr:colOff>
      <xdr:row>0</xdr:row>
      <xdr:rowOff>104775</xdr:rowOff>
    </xdr:from>
    <xdr:to>
      <xdr:col>3</xdr:col>
      <xdr:colOff>485775</xdr:colOff>
      <xdr:row>3</xdr:row>
      <xdr:rowOff>1</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228601" y="104775"/>
          <a:ext cx="149542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11-1</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142877</xdr:colOff>
      <xdr:row>0</xdr:row>
      <xdr:rowOff>104775</xdr:rowOff>
    </xdr:from>
    <xdr:to>
      <xdr:col>3</xdr:col>
      <xdr:colOff>447675</xdr:colOff>
      <xdr:row>3</xdr:row>
      <xdr:rowOff>1</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228602" y="104775"/>
          <a:ext cx="1314448"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11-2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104774</xdr:colOff>
      <xdr:row>0</xdr:row>
      <xdr:rowOff>85725</xdr:rowOff>
    </xdr:from>
    <xdr:to>
      <xdr:col>2</xdr:col>
      <xdr:colOff>1276350</xdr:colOff>
      <xdr:row>2</xdr:row>
      <xdr:rowOff>152401</xdr:rowOff>
    </xdr:to>
    <xdr:sp macro="" textlink="">
      <xdr:nvSpPr>
        <xdr:cNvPr id="3" name="Text Box 1">
          <a:extLst>
            <a:ext uri="{FF2B5EF4-FFF2-40B4-BE49-F238E27FC236}">
              <a16:creationId xmlns:a16="http://schemas.microsoft.com/office/drawing/2014/main" id="{00000000-0008-0000-1200-000003000000}"/>
            </a:ext>
          </a:extLst>
        </xdr:cNvPr>
        <xdr:cNvSpPr txBox="1">
          <a:spLocks noChangeArrowheads="1"/>
        </xdr:cNvSpPr>
      </xdr:nvSpPr>
      <xdr:spPr bwMode="auto">
        <a:xfrm>
          <a:off x="314324" y="85725"/>
          <a:ext cx="1171576"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83005</xdr:colOff>
      <xdr:row>1</xdr:row>
      <xdr:rowOff>19050</xdr:rowOff>
    </xdr:from>
    <xdr:to>
      <xdr:col>3</xdr:col>
      <xdr:colOff>180975</xdr:colOff>
      <xdr:row>3</xdr:row>
      <xdr:rowOff>68036</xdr:rowOff>
    </xdr:to>
    <xdr:sp macro="" textlink="">
      <xdr:nvSpPr>
        <xdr:cNvPr id="2" name="Text Box 1">
          <a:extLst>
            <a:ext uri="{FF2B5EF4-FFF2-40B4-BE49-F238E27FC236}">
              <a16:creationId xmlns:a16="http://schemas.microsoft.com/office/drawing/2014/main" id="{00000000-0008-0000-1300-000002000000}"/>
            </a:ext>
          </a:extLst>
        </xdr:cNvPr>
        <xdr:cNvSpPr txBox="1">
          <a:spLocks noChangeArrowheads="1"/>
        </xdr:cNvSpPr>
      </xdr:nvSpPr>
      <xdr:spPr bwMode="auto">
        <a:xfrm>
          <a:off x="159205" y="85725"/>
          <a:ext cx="1850570" cy="39188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12</a:t>
          </a:r>
          <a:r>
            <a:rPr lang="ja-JP" altLang="en-US" sz="1800" b="0" i="0" u="none" strike="noStrike" baseline="0">
              <a:solidFill>
                <a:srgbClr val="000000"/>
              </a:solidFill>
              <a:latin typeface="ＭＳ 明朝"/>
              <a:ea typeface="ＭＳ 明朝"/>
            </a:rPr>
            <a:t> 別紙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66675</xdr:colOff>
      <xdr:row>0</xdr:row>
      <xdr:rowOff>95250</xdr:rowOff>
    </xdr:from>
    <xdr:to>
      <xdr:col>3</xdr:col>
      <xdr:colOff>142875</xdr:colOff>
      <xdr:row>3</xdr:row>
      <xdr:rowOff>1</xdr:rowOff>
    </xdr:to>
    <xdr:sp macro="" textlink="">
      <xdr:nvSpPr>
        <xdr:cNvPr id="4" name="Text Box 1">
          <a:extLst>
            <a:ext uri="{FF2B5EF4-FFF2-40B4-BE49-F238E27FC236}">
              <a16:creationId xmlns:a16="http://schemas.microsoft.com/office/drawing/2014/main" id="{00000000-0008-0000-1400-000004000000}"/>
            </a:ext>
          </a:extLst>
        </xdr:cNvPr>
        <xdr:cNvSpPr txBox="1">
          <a:spLocks noChangeArrowheads="1"/>
        </xdr:cNvSpPr>
      </xdr:nvSpPr>
      <xdr:spPr bwMode="auto">
        <a:xfrm>
          <a:off x="123825" y="95250"/>
          <a:ext cx="13239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13</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781050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15563850"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227076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15" name="Text Box 1">
          <a:extLst>
            <a:ext uri="{FF2B5EF4-FFF2-40B4-BE49-F238E27FC236}">
              <a16:creationId xmlns:a16="http://schemas.microsoft.com/office/drawing/2014/main" id="{00000000-0008-0000-0600-00000F000000}"/>
            </a:ext>
          </a:extLst>
        </xdr:cNvPr>
        <xdr:cNvSpPr txBox="1">
          <a:spLocks noChangeArrowheads="1"/>
        </xdr:cNvSpPr>
      </xdr:nvSpPr>
      <xdr:spPr bwMode="auto">
        <a:xfrm>
          <a:off x="30156150"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821055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5782925"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233172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30832425"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371475" y="85725"/>
          <a:ext cx="11144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7086600" y="85725"/>
          <a:ext cx="10572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13849350" y="85725"/>
          <a:ext cx="11906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5"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a:off x="20621626" y="85725"/>
          <a:ext cx="11811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6" name="Text Box 1">
          <a:extLst>
            <a:ext uri="{FF2B5EF4-FFF2-40B4-BE49-F238E27FC236}">
              <a16:creationId xmlns:a16="http://schemas.microsoft.com/office/drawing/2014/main" id="{00000000-0008-0000-0800-000006000000}"/>
            </a:ext>
          </a:extLst>
        </xdr:cNvPr>
        <xdr:cNvSpPr txBox="1">
          <a:spLocks noChangeArrowheads="1"/>
        </xdr:cNvSpPr>
      </xdr:nvSpPr>
      <xdr:spPr bwMode="auto">
        <a:xfrm>
          <a:off x="27432001"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85725</xdr:rowOff>
    </xdr:from>
    <xdr:to>
      <xdr:col>2</xdr:col>
      <xdr:colOff>1047750</xdr:colOff>
      <xdr:row>2</xdr:row>
      <xdr:rowOff>152401</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228600</xdr:colOff>
      <xdr:row>0</xdr:row>
      <xdr:rowOff>85725</xdr:rowOff>
    </xdr:from>
    <xdr:to>
      <xdr:col>11</xdr:col>
      <xdr:colOff>1047750</xdr:colOff>
      <xdr:row>2</xdr:row>
      <xdr:rowOff>152401</xdr:rowOff>
    </xdr:to>
    <xdr:sp macro="" textlink="">
      <xdr:nvSpPr>
        <xdr:cNvPr id="3" name="Text Box 1">
          <a:extLst>
            <a:ext uri="{FF2B5EF4-FFF2-40B4-BE49-F238E27FC236}">
              <a16:creationId xmlns:a16="http://schemas.microsoft.com/office/drawing/2014/main" id="{00000000-0008-0000-0900-000003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19</xdr:col>
      <xdr:colOff>228600</xdr:colOff>
      <xdr:row>0</xdr:row>
      <xdr:rowOff>85725</xdr:rowOff>
    </xdr:from>
    <xdr:to>
      <xdr:col>20</xdr:col>
      <xdr:colOff>1047750</xdr:colOff>
      <xdr:row>2</xdr:row>
      <xdr:rowOff>152401</xdr:rowOff>
    </xdr:to>
    <xdr:sp macro="" textlink="">
      <xdr:nvSpPr>
        <xdr:cNvPr id="4" name="Text Box 1">
          <a:extLst>
            <a:ext uri="{FF2B5EF4-FFF2-40B4-BE49-F238E27FC236}">
              <a16:creationId xmlns:a16="http://schemas.microsoft.com/office/drawing/2014/main" id="{00000000-0008-0000-0900-000004000000}"/>
            </a:ext>
          </a:extLst>
        </xdr:cNvPr>
        <xdr:cNvSpPr txBox="1">
          <a:spLocks noChangeArrowheads="1"/>
        </xdr:cNvSpPr>
      </xdr:nvSpPr>
      <xdr:spPr bwMode="auto">
        <a:xfrm>
          <a:off x="698182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28</xdr:col>
      <xdr:colOff>228600</xdr:colOff>
      <xdr:row>0</xdr:row>
      <xdr:rowOff>85725</xdr:rowOff>
    </xdr:from>
    <xdr:to>
      <xdr:col>29</xdr:col>
      <xdr:colOff>1047750</xdr:colOff>
      <xdr:row>2</xdr:row>
      <xdr:rowOff>152401</xdr:rowOff>
    </xdr:to>
    <xdr:sp macro="" textlink="">
      <xdr:nvSpPr>
        <xdr:cNvPr id="5" name="Text Box 1">
          <a:extLst>
            <a:ext uri="{FF2B5EF4-FFF2-40B4-BE49-F238E27FC236}">
              <a16:creationId xmlns:a16="http://schemas.microsoft.com/office/drawing/2014/main" id="{00000000-0008-0000-0900-000005000000}"/>
            </a:ext>
          </a:extLst>
        </xdr:cNvPr>
        <xdr:cNvSpPr txBox="1">
          <a:spLocks noChangeArrowheads="1"/>
        </xdr:cNvSpPr>
      </xdr:nvSpPr>
      <xdr:spPr bwMode="auto">
        <a:xfrm>
          <a:off x="1363980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37</xdr:col>
      <xdr:colOff>228600</xdr:colOff>
      <xdr:row>0</xdr:row>
      <xdr:rowOff>85725</xdr:rowOff>
    </xdr:from>
    <xdr:to>
      <xdr:col>38</xdr:col>
      <xdr:colOff>1047750</xdr:colOff>
      <xdr:row>2</xdr:row>
      <xdr:rowOff>152401</xdr:rowOff>
    </xdr:to>
    <xdr:sp macro="" textlink="">
      <xdr:nvSpPr>
        <xdr:cNvPr id="6" name="Text Box 1">
          <a:extLst>
            <a:ext uri="{FF2B5EF4-FFF2-40B4-BE49-F238E27FC236}">
              <a16:creationId xmlns:a16="http://schemas.microsoft.com/office/drawing/2014/main" id="{00000000-0008-0000-0900-000006000000}"/>
            </a:ext>
          </a:extLst>
        </xdr:cNvPr>
        <xdr:cNvSpPr txBox="1">
          <a:spLocks noChangeArrowheads="1"/>
        </xdr:cNvSpPr>
      </xdr:nvSpPr>
      <xdr:spPr bwMode="auto">
        <a:xfrm>
          <a:off x="2029777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1247775</xdr:colOff>
      <xdr:row>2</xdr:row>
      <xdr:rowOff>152401</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3714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104775</xdr:colOff>
      <xdr:row>0</xdr:row>
      <xdr:rowOff>85725</xdr:rowOff>
    </xdr:from>
    <xdr:to>
      <xdr:col>10</xdr:col>
      <xdr:colOff>1247775</xdr:colOff>
      <xdr:row>2</xdr:row>
      <xdr:rowOff>152401</xdr:rowOff>
    </xdr:to>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66198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18</xdr:col>
      <xdr:colOff>104775</xdr:colOff>
      <xdr:row>0</xdr:row>
      <xdr:rowOff>85725</xdr:rowOff>
    </xdr:from>
    <xdr:to>
      <xdr:col>18</xdr:col>
      <xdr:colOff>1200150</xdr:colOff>
      <xdr:row>2</xdr:row>
      <xdr:rowOff>152401</xdr:rowOff>
    </xdr:to>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12868275" y="85725"/>
          <a:ext cx="10953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26</xdr:col>
      <xdr:colOff>104775</xdr:colOff>
      <xdr:row>0</xdr:row>
      <xdr:rowOff>85725</xdr:rowOff>
    </xdr:from>
    <xdr:to>
      <xdr:col>26</xdr:col>
      <xdr:colOff>1143000</xdr:colOff>
      <xdr:row>2</xdr:row>
      <xdr:rowOff>152401</xdr:rowOff>
    </xdr:to>
    <xdr:sp macro="" textlink="">
      <xdr:nvSpPr>
        <xdr:cNvPr id="7" name="Text Box 1">
          <a:extLst>
            <a:ext uri="{FF2B5EF4-FFF2-40B4-BE49-F238E27FC236}">
              <a16:creationId xmlns:a16="http://schemas.microsoft.com/office/drawing/2014/main" id="{00000000-0008-0000-0A00-000007000000}"/>
            </a:ext>
          </a:extLst>
        </xdr:cNvPr>
        <xdr:cNvSpPr txBox="1">
          <a:spLocks noChangeArrowheads="1"/>
        </xdr:cNvSpPr>
      </xdr:nvSpPr>
      <xdr:spPr bwMode="auto">
        <a:xfrm>
          <a:off x="19116675" y="85725"/>
          <a:ext cx="10382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34</xdr:col>
      <xdr:colOff>104775</xdr:colOff>
      <xdr:row>0</xdr:row>
      <xdr:rowOff>85725</xdr:rowOff>
    </xdr:from>
    <xdr:to>
      <xdr:col>34</xdr:col>
      <xdr:colOff>1123950</xdr:colOff>
      <xdr:row>2</xdr:row>
      <xdr:rowOff>152401</xdr:rowOff>
    </xdr:to>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25365075" y="85725"/>
          <a:ext cx="10191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1200150</xdr:colOff>
      <xdr:row>2</xdr:row>
      <xdr:rowOff>152401</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371476" y="85725"/>
          <a:ext cx="10953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1190626</xdr:colOff>
      <xdr:row>2</xdr:row>
      <xdr:rowOff>152401</xdr:rowOff>
    </xdr:to>
    <xdr:sp macro="" textlink="">
      <xdr:nvSpPr>
        <xdr:cNvPr id="5" name="Text Box 1">
          <a:extLst>
            <a:ext uri="{FF2B5EF4-FFF2-40B4-BE49-F238E27FC236}">
              <a16:creationId xmlns:a16="http://schemas.microsoft.com/office/drawing/2014/main" id="{00000000-0008-0000-0B00-000005000000}"/>
            </a:ext>
          </a:extLst>
        </xdr:cNvPr>
        <xdr:cNvSpPr txBox="1">
          <a:spLocks noChangeArrowheads="1"/>
        </xdr:cNvSpPr>
      </xdr:nvSpPr>
      <xdr:spPr bwMode="auto">
        <a:xfrm>
          <a:off x="7143751" y="85725"/>
          <a:ext cx="10858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104776</xdr:colOff>
      <xdr:row>0</xdr:row>
      <xdr:rowOff>85725</xdr:rowOff>
    </xdr:from>
    <xdr:to>
      <xdr:col>20</xdr:col>
      <xdr:colOff>1085850</xdr:colOff>
      <xdr:row>2</xdr:row>
      <xdr:rowOff>152401</xdr:rowOff>
    </xdr:to>
    <xdr:sp macro="" textlink="">
      <xdr:nvSpPr>
        <xdr:cNvPr id="6" name="Text Box 1">
          <a:extLst>
            <a:ext uri="{FF2B5EF4-FFF2-40B4-BE49-F238E27FC236}">
              <a16:creationId xmlns:a16="http://schemas.microsoft.com/office/drawing/2014/main" id="{00000000-0008-0000-0B00-000006000000}"/>
            </a:ext>
          </a:extLst>
        </xdr:cNvPr>
        <xdr:cNvSpPr txBox="1">
          <a:spLocks noChangeArrowheads="1"/>
        </xdr:cNvSpPr>
      </xdr:nvSpPr>
      <xdr:spPr bwMode="auto">
        <a:xfrm>
          <a:off x="13944601" y="85725"/>
          <a:ext cx="9810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1181100</xdr:colOff>
      <xdr:row>2</xdr:row>
      <xdr:rowOff>152401</xdr:rowOff>
    </xdr:to>
    <xdr:sp macro="" textlink="">
      <xdr:nvSpPr>
        <xdr:cNvPr id="7" name="Text Box 1">
          <a:extLst>
            <a:ext uri="{FF2B5EF4-FFF2-40B4-BE49-F238E27FC236}">
              <a16:creationId xmlns:a16="http://schemas.microsoft.com/office/drawing/2014/main" id="{00000000-0008-0000-0B00-000007000000}"/>
            </a:ext>
          </a:extLst>
        </xdr:cNvPr>
        <xdr:cNvSpPr txBox="1">
          <a:spLocks noChangeArrowheads="1"/>
        </xdr:cNvSpPr>
      </xdr:nvSpPr>
      <xdr:spPr bwMode="auto">
        <a:xfrm>
          <a:off x="20707350" y="85725"/>
          <a:ext cx="10763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1238250</xdr:colOff>
      <xdr:row>2</xdr:row>
      <xdr:rowOff>152401</xdr:rowOff>
    </xdr:to>
    <xdr:sp macro="" textlink="">
      <xdr:nvSpPr>
        <xdr:cNvPr id="8" name="Text Box 1">
          <a:extLst>
            <a:ext uri="{FF2B5EF4-FFF2-40B4-BE49-F238E27FC236}">
              <a16:creationId xmlns:a16="http://schemas.microsoft.com/office/drawing/2014/main" id="{00000000-0008-0000-0B00-000008000000}"/>
            </a:ext>
          </a:extLst>
        </xdr:cNvPr>
        <xdr:cNvSpPr txBox="1">
          <a:spLocks noChangeArrowheads="1"/>
        </xdr:cNvSpPr>
      </xdr:nvSpPr>
      <xdr:spPr bwMode="auto">
        <a:xfrm>
          <a:off x="27498675" y="85725"/>
          <a:ext cx="11334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3" name="Text Box 1">
          <a:extLst>
            <a:ext uri="{FF2B5EF4-FFF2-40B4-BE49-F238E27FC236}">
              <a16:creationId xmlns:a16="http://schemas.microsoft.com/office/drawing/2014/main" id="{00000000-0008-0000-0C00-000003000000}"/>
            </a:ext>
          </a:extLst>
        </xdr:cNvPr>
        <xdr:cNvSpPr txBox="1">
          <a:spLocks noChangeArrowheads="1"/>
        </xdr:cNvSpPr>
      </xdr:nvSpPr>
      <xdr:spPr bwMode="auto">
        <a:xfrm>
          <a:off x="371475" y="85725"/>
          <a:ext cx="11144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5" name="Text Box 1">
          <a:extLst>
            <a:ext uri="{FF2B5EF4-FFF2-40B4-BE49-F238E27FC236}">
              <a16:creationId xmlns:a16="http://schemas.microsoft.com/office/drawing/2014/main" id="{00000000-0008-0000-0C00-000005000000}"/>
            </a:ext>
          </a:extLst>
        </xdr:cNvPr>
        <xdr:cNvSpPr txBox="1">
          <a:spLocks noChangeArrowheads="1"/>
        </xdr:cNvSpPr>
      </xdr:nvSpPr>
      <xdr:spPr bwMode="auto">
        <a:xfrm>
          <a:off x="6753225" y="85725"/>
          <a:ext cx="10572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C00-000006000000}"/>
            </a:ext>
          </a:extLst>
        </xdr:cNvPr>
        <xdr:cNvSpPr txBox="1">
          <a:spLocks noChangeArrowheads="1"/>
        </xdr:cNvSpPr>
      </xdr:nvSpPr>
      <xdr:spPr bwMode="auto">
        <a:xfrm>
          <a:off x="12963525" y="85725"/>
          <a:ext cx="11906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7" name="Text Box 1">
          <a:extLst>
            <a:ext uri="{FF2B5EF4-FFF2-40B4-BE49-F238E27FC236}">
              <a16:creationId xmlns:a16="http://schemas.microsoft.com/office/drawing/2014/main" id="{00000000-0008-0000-0C00-000007000000}"/>
            </a:ext>
          </a:extLst>
        </xdr:cNvPr>
        <xdr:cNvSpPr txBox="1">
          <a:spLocks noChangeArrowheads="1"/>
        </xdr:cNvSpPr>
      </xdr:nvSpPr>
      <xdr:spPr bwMode="auto">
        <a:xfrm>
          <a:off x="19145251" y="85725"/>
          <a:ext cx="11811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8" name="Text Box 1">
          <a:extLst>
            <a:ext uri="{FF2B5EF4-FFF2-40B4-BE49-F238E27FC236}">
              <a16:creationId xmlns:a16="http://schemas.microsoft.com/office/drawing/2014/main" id="{00000000-0008-0000-0C00-000008000000}"/>
            </a:ext>
          </a:extLst>
        </xdr:cNvPr>
        <xdr:cNvSpPr txBox="1">
          <a:spLocks noChangeArrowheads="1"/>
        </xdr:cNvSpPr>
      </xdr:nvSpPr>
      <xdr:spPr bwMode="auto">
        <a:xfrm>
          <a:off x="27117676"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3" name="Text Box 1">
          <a:extLst>
            <a:ext uri="{FF2B5EF4-FFF2-40B4-BE49-F238E27FC236}">
              <a16:creationId xmlns:a16="http://schemas.microsoft.com/office/drawing/2014/main" id="{00000000-0008-0000-0D00-000003000000}"/>
            </a:ext>
          </a:extLst>
        </xdr:cNvPr>
        <xdr:cNvSpPr txBox="1">
          <a:spLocks noChangeArrowheads="1"/>
        </xdr:cNvSpPr>
      </xdr:nvSpPr>
      <xdr:spPr bwMode="auto">
        <a:xfrm>
          <a:off x="342900" y="85725"/>
          <a:ext cx="12192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4" name="Text Box 1">
          <a:extLst>
            <a:ext uri="{FF2B5EF4-FFF2-40B4-BE49-F238E27FC236}">
              <a16:creationId xmlns:a16="http://schemas.microsoft.com/office/drawing/2014/main" id="{00000000-0008-0000-0D00-000004000000}"/>
            </a:ext>
          </a:extLst>
        </xdr:cNvPr>
        <xdr:cNvSpPr txBox="1">
          <a:spLocks noChangeArrowheads="1"/>
        </xdr:cNvSpPr>
      </xdr:nvSpPr>
      <xdr:spPr bwMode="auto">
        <a:xfrm>
          <a:off x="7400925" y="85725"/>
          <a:ext cx="3429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5" name="Text Box 1">
          <a:extLst>
            <a:ext uri="{FF2B5EF4-FFF2-40B4-BE49-F238E27FC236}">
              <a16:creationId xmlns:a16="http://schemas.microsoft.com/office/drawing/2014/main" id="{00000000-0008-0000-0D00-000005000000}"/>
            </a:ext>
          </a:extLst>
        </xdr:cNvPr>
        <xdr:cNvSpPr txBox="1">
          <a:spLocks noChangeArrowheads="1"/>
        </xdr:cNvSpPr>
      </xdr:nvSpPr>
      <xdr:spPr bwMode="auto">
        <a:xfrm>
          <a:off x="7372350" y="85725"/>
          <a:ext cx="13811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D00-000006000000}"/>
            </a:ext>
          </a:extLst>
        </xdr:cNvPr>
        <xdr:cNvSpPr txBox="1">
          <a:spLocks noChangeArrowheads="1"/>
        </xdr:cNvSpPr>
      </xdr:nvSpPr>
      <xdr:spPr bwMode="auto">
        <a:xfrm>
          <a:off x="371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8" name="Text Box 1">
          <a:extLst>
            <a:ext uri="{FF2B5EF4-FFF2-40B4-BE49-F238E27FC236}">
              <a16:creationId xmlns:a16="http://schemas.microsoft.com/office/drawing/2014/main" id="{00000000-0008-0000-0D00-000008000000}"/>
            </a:ext>
          </a:extLst>
        </xdr:cNvPr>
        <xdr:cNvSpPr txBox="1">
          <a:spLocks noChangeArrowheads="1"/>
        </xdr:cNvSpPr>
      </xdr:nvSpPr>
      <xdr:spPr bwMode="auto">
        <a:xfrm>
          <a:off x="257174"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10" name="Text Box 1">
          <a:extLst>
            <a:ext uri="{FF2B5EF4-FFF2-40B4-BE49-F238E27FC236}">
              <a16:creationId xmlns:a16="http://schemas.microsoft.com/office/drawing/2014/main" id="{00000000-0008-0000-0D00-00000A000000}"/>
            </a:ext>
          </a:extLst>
        </xdr:cNvPr>
        <xdr:cNvSpPr txBox="1">
          <a:spLocks noChangeArrowheads="1"/>
        </xdr:cNvSpPr>
      </xdr:nvSpPr>
      <xdr:spPr bwMode="auto">
        <a:xfrm>
          <a:off x="7315200"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11"/>
  <sheetViews>
    <sheetView view="pageBreakPreview" zoomScaleNormal="100" zoomScaleSheetLayoutView="100" workbookViewId="0">
      <pane xSplit="3" ySplit="1" topLeftCell="D2" activePane="bottomRight" state="frozen"/>
      <selection pane="topRight" activeCell="D1" sqref="D1"/>
      <selection pane="bottomLeft" activeCell="A4" sqref="A4"/>
      <selection pane="bottomRight" activeCell="D4" sqref="D4"/>
    </sheetView>
  </sheetViews>
  <sheetFormatPr defaultColWidth="9" defaultRowHeight="15.75" customHeight="1"/>
  <cols>
    <col min="1" max="1" width="4.5" style="118" hidden="1" customWidth="1"/>
    <col min="2" max="2" width="4.125" style="119" hidden="1" customWidth="1"/>
    <col min="3" max="3" width="27.125" style="119" customWidth="1"/>
    <col min="4" max="4" width="8.625" style="119" customWidth="1"/>
    <col min="5" max="5" width="8.5" style="119" customWidth="1"/>
    <col min="6" max="6" width="4.375" style="119" customWidth="1"/>
    <col min="7" max="7" width="8.75" style="118" customWidth="1"/>
    <col min="8" max="8" width="8.125" style="118" customWidth="1"/>
    <col min="9" max="9" width="7.875" style="118" customWidth="1"/>
    <col min="10" max="10" width="5.125" style="118" customWidth="1"/>
    <col min="11" max="11" width="8.625" style="118" customWidth="1"/>
    <col min="12" max="12" width="7.375" style="118" customWidth="1"/>
    <col min="13" max="13" width="7.625" style="118" customWidth="1"/>
    <col min="14" max="14" width="6.125" style="118" customWidth="1"/>
    <col min="15" max="15" width="8.25" style="118" customWidth="1"/>
    <col min="16" max="16" width="7.25" style="118" customWidth="1"/>
    <col min="17" max="17" width="7.125" style="140" customWidth="1"/>
    <col min="18" max="18" width="6" style="118" customWidth="1"/>
    <col min="19" max="19" width="7.875" style="118" customWidth="1"/>
    <col min="20" max="20" width="8.75" style="118" customWidth="1"/>
    <col min="21" max="21" width="8" style="140" customWidth="1"/>
    <col min="22" max="22" width="5.625" style="118" customWidth="1"/>
    <col min="23" max="23" width="7.25" style="118" customWidth="1"/>
    <col min="24" max="24" width="7.75" style="118" customWidth="1"/>
    <col min="25" max="25" width="7" style="118" customWidth="1"/>
    <col min="26" max="26" width="6.125" style="118" customWidth="1"/>
    <col min="27" max="27" width="7.375" style="118" customWidth="1"/>
    <col min="28" max="28" width="7.625" style="118" customWidth="1"/>
    <col min="29" max="29" width="8" style="140" customWidth="1"/>
    <col min="30" max="30" width="5.625" style="118" customWidth="1"/>
    <col min="31" max="31" width="7.75" style="118" customWidth="1"/>
    <col min="32" max="32" width="7.125" style="118" customWidth="1"/>
    <col min="33" max="33" width="5.75" style="118" customWidth="1"/>
    <col min="34" max="34" width="5.625" style="118" customWidth="1"/>
    <col min="35" max="35" width="9.625" style="118" customWidth="1"/>
    <col min="36" max="37" width="8.625" style="118" customWidth="1"/>
    <col min="38" max="39" width="7.625" style="118" customWidth="1"/>
    <col min="40" max="40" width="8.5" style="118" customWidth="1"/>
    <col min="41" max="41" width="7.25" style="118" customWidth="1"/>
    <col min="42" max="42" width="7.625" style="118" customWidth="1"/>
    <col min="43" max="43" width="8.75" style="118" customWidth="1"/>
    <col min="44" max="44" width="7.625" style="118" customWidth="1"/>
    <col min="45" max="45" width="10.625" style="118" customWidth="1"/>
    <col min="46" max="46" width="8.875" style="118" customWidth="1"/>
    <col min="47" max="47" width="8.25" style="118" customWidth="1"/>
    <col min="48" max="48" width="8.375" style="118" customWidth="1"/>
    <col min="49" max="49" width="7" style="118" customWidth="1"/>
    <col min="50" max="50" width="6.75" style="118" customWidth="1"/>
    <col min="51" max="51" width="8.125" style="118" customWidth="1"/>
    <col min="52" max="52" width="7.125" style="118" customWidth="1"/>
    <col min="53" max="53" width="7" style="118" customWidth="1"/>
    <col min="54" max="54" width="6.75" style="118" customWidth="1"/>
    <col min="55" max="56" width="7.875" style="118" customWidth="1"/>
    <col min="57" max="57" width="12.625" style="118" customWidth="1"/>
    <col min="58" max="58" width="8.125" style="118" customWidth="1"/>
    <col min="59" max="59" width="7.875" style="118" customWidth="1"/>
    <col min="60" max="60" width="7.625" style="118" customWidth="1"/>
    <col min="61" max="61" width="7.875" style="139" customWidth="1"/>
    <col min="62" max="62" width="7.25" style="118" customWidth="1"/>
    <col min="63" max="63" width="10" style="118" customWidth="1"/>
    <col min="64" max="64" width="8.625" style="118" customWidth="1"/>
    <col min="65" max="65" width="8.25" style="118" customWidth="1"/>
    <col min="66" max="66" width="7.875" style="118" customWidth="1"/>
    <col min="67" max="67" width="5.5" style="118" customWidth="1"/>
    <col min="68" max="69" width="5.125" style="118" customWidth="1"/>
    <col min="70" max="70" width="7.875" style="118" customWidth="1"/>
    <col min="71" max="71" width="8.5" style="118" customWidth="1"/>
    <col min="72" max="72" width="8.375" style="118" customWidth="1"/>
    <col min="73" max="73" width="11.875" style="141" customWidth="1"/>
    <col min="74" max="74" width="10" style="118" bestFit="1" customWidth="1"/>
    <col min="75" max="16384" width="9" style="118"/>
  </cols>
  <sheetData>
    <row r="1" spans="1:73" ht="37.5" customHeight="1">
      <c r="C1" s="319" t="s">
        <v>703</v>
      </c>
      <c r="D1" s="322" t="s">
        <v>704</v>
      </c>
      <c r="E1" s="323"/>
      <c r="F1" s="323"/>
      <c r="G1" s="323"/>
      <c r="H1" s="324" t="s">
        <v>879</v>
      </c>
      <c r="I1" s="325"/>
      <c r="J1" s="325"/>
      <c r="K1" s="326"/>
      <c r="L1" s="324" t="s">
        <v>705</v>
      </c>
      <c r="M1" s="325"/>
      <c r="N1" s="325"/>
      <c r="O1" s="326"/>
      <c r="P1" s="324" t="s">
        <v>706</v>
      </c>
      <c r="Q1" s="325"/>
      <c r="R1" s="325"/>
      <c r="S1" s="326"/>
      <c r="T1" s="324" t="s">
        <v>707</v>
      </c>
      <c r="U1" s="325"/>
      <c r="V1" s="325"/>
      <c r="W1" s="326"/>
      <c r="X1" s="322" t="s">
        <v>708</v>
      </c>
      <c r="Y1" s="323"/>
      <c r="Z1" s="323"/>
      <c r="AA1" s="323"/>
      <c r="AB1" s="324" t="s">
        <v>709</v>
      </c>
      <c r="AC1" s="325"/>
      <c r="AD1" s="325"/>
      <c r="AE1" s="326"/>
      <c r="AF1" s="324" t="s">
        <v>710</v>
      </c>
      <c r="AG1" s="325"/>
      <c r="AH1" s="325"/>
      <c r="AI1" s="326"/>
      <c r="AJ1" s="322" t="s">
        <v>711</v>
      </c>
      <c r="AK1" s="323"/>
      <c r="AL1" s="323"/>
      <c r="AM1" s="332"/>
      <c r="AN1" s="322" t="s">
        <v>712</v>
      </c>
      <c r="AO1" s="323"/>
      <c r="AP1" s="323"/>
      <c r="AQ1" s="332"/>
      <c r="AR1" s="316" t="s">
        <v>713</v>
      </c>
      <c r="AS1" s="317"/>
      <c r="AT1" s="317"/>
      <c r="AU1" s="318"/>
      <c r="AV1" s="322" t="s">
        <v>714</v>
      </c>
      <c r="AW1" s="323"/>
      <c r="AX1" s="323"/>
      <c r="AY1" s="332"/>
      <c r="AZ1" s="322" t="s">
        <v>715</v>
      </c>
      <c r="BA1" s="323"/>
      <c r="BB1" s="323"/>
      <c r="BC1" s="332"/>
      <c r="BD1" s="322" t="s">
        <v>716</v>
      </c>
      <c r="BE1" s="323"/>
      <c r="BF1" s="323"/>
      <c r="BG1" s="332"/>
      <c r="BH1" s="336" t="s">
        <v>717</v>
      </c>
      <c r="BI1" s="337"/>
      <c r="BJ1" s="324" t="s">
        <v>718</v>
      </c>
      <c r="BK1" s="325"/>
      <c r="BL1" s="325"/>
      <c r="BM1" s="326"/>
      <c r="BN1" s="338" t="s">
        <v>719</v>
      </c>
      <c r="BO1" s="339"/>
      <c r="BP1" s="339"/>
      <c r="BQ1" s="339"/>
      <c r="BR1" s="340"/>
      <c r="BS1" s="333" t="s">
        <v>720</v>
      </c>
      <c r="BT1" s="334"/>
      <c r="BU1" s="335"/>
    </row>
    <row r="2" spans="1:73" ht="18.75" customHeight="1">
      <c r="C2" s="320"/>
      <c r="D2" s="327" t="s">
        <v>721</v>
      </c>
      <c r="E2" s="329" t="s">
        <v>722</v>
      </c>
      <c r="F2" s="329" t="s">
        <v>723</v>
      </c>
      <c r="G2" s="252" t="s">
        <v>724</v>
      </c>
      <c r="H2" s="327" t="s">
        <v>721</v>
      </c>
      <c r="I2" s="329" t="s">
        <v>722</v>
      </c>
      <c r="J2" s="329" t="s">
        <v>723</v>
      </c>
      <c r="K2" s="253" t="s">
        <v>724</v>
      </c>
      <c r="L2" s="327" t="s">
        <v>721</v>
      </c>
      <c r="M2" s="329" t="s">
        <v>722</v>
      </c>
      <c r="N2" s="329" t="s">
        <v>723</v>
      </c>
      <c r="O2" s="253" t="s">
        <v>724</v>
      </c>
      <c r="P2" s="327" t="s">
        <v>721</v>
      </c>
      <c r="Q2" s="329" t="s">
        <v>722</v>
      </c>
      <c r="R2" s="329" t="s">
        <v>723</v>
      </c>
      <c r="S2" s="253" t="s">
        <v>724</v>
      </c>
      <c r="T2" s="327" t="s">
        <v>721</v>
      </c>
      <c r="U2" s="329" t="s">
        <v>722</v>
      </c>
      <c r="V2" s="329" t="s">
        <v>723</v>
      </c>
      <c r="W2" s="253" t="s">
        <v>724</v>
      </c>
      <c r="X2" s="327" t="s">
        <v>721</v>
      </c>
      <c r="Y2" s="329" t="s">
        <v>722</v>
      </c>
      <c r="Z2" s="329" t="s">
        <v>723</v>
      </c>
      <c r="AA2" s="252" t="s">
        <v>724</v>
      </c>
      <c r="AB2" s="327" t="s">
        <v>721</v>
      </c>
      <c r="AC2" s="329" t="s">
        <v>722</v>
      </c>
      <c r="AD2" s="329" t="s">
        <v>723</v>
      </c>
      <c r="AE2" s="253" t="s">
        <v>724</v>
      </c>
      <c r="AF2" s="327" t="s">
        <v>721</v>
      </c>
      <c r="AG2" s="329" t="s">
        <v>722</v>
      </c>
      <c r="AH2" s="329" t="s">
        <v>723</v>
      </c>
      <c r="AI2" s="253" t="s">
        <v>724</v>
      </c>
      <c r="AJ2" s="327" t="s">
        <v>721</v>
      </c>
      <c r="AK2" s="329" t="s">
        <v>722</v>
      </c>
      <c r="AL2" s="329" t="s">
        <v>723</v>
      </c>
      <c r="AM2" s="253" t="s">
        <v>724</v>
      </c>
      <c r="AN2" s="327" t="s">
        <v>721</v>
      </c>
      <c r="AO2" s="329" t="s">
        <v>722</v>
      </c>
      <c r="AP2" s="329" t="s">
        <v>723</v>
      </c>
      <c r="AQ2" s="253" t="s">
        <v>724</v>
      </c>
      <c r="AR2" s="329" t="s">
        <v>721</v>
      </c>
      <c r="AS2" s="329" t="s">
        <v>722</v>
      </c>
      <c r="AT2" s="329" t="s">
        <v>723</v>
      </c>
      <c r="AU2" s="253" t="s">
        <v>724</v>
      </c>
      <c r="AV2" s="327" t="s">
        <v>721</v>
      </c>
      <c r="AW2" s="329" t="s">
        <v>722</v>
      </c>
      <c r="AX2" s="329" t="s">
        <v>723</v>
      </c>
      <c r="AY2" s="253" t="s">
        <v>724</v>
      </c>
      <c r="AZ2" s="327" t="s">
        <v>721</v>
      </c>
      <c r="BA2" s="329" t="s">
        <v>722</v>
      </c>
      <c r="BB2" s="329" t="s">
        <v>723</v>
      </c>
      <c r="BC2" s="253" t="s">
        <v>724</v>
      </c>
      <c r="BD2" s="327" t="s">
        <v>721</v>
      </c>
      <c r="BE2" s="329" t="s">
        <v>722</v>
      </c>
      <c r="BF2" s="329" t="s">
        <v>723</v>
      </c>
      <c r="BG2" s="253" t="s">
        <v>724</v>
      </c>
      <c r="BH2" s="344" t="s">
        <v>725</v>
      </c>
      <c r="BI2" s="346" t="s">
        <v>726</v>
      </c>
      <c r="BJ2" s="327" t="s">
        <v>721</v>
      </c>
      <c r="BK2" s="329" t="s">
        <v>722</v>
      </c>
      <c r="BL2" s="329" t="s">
        <v>723</v>
      </c>
      <c r="BM2" s="253" t="s">
        <v>724</v>
      </c>
      <c r="BN2" s="348" t="s">
        <v>721</v>
      </c>
      <c r="BO2" s="342" t="s">
        <v>722</v>
      </c>
      <c r="BP2" s="342" t="s">
        <v>727</v>
      </c>
      <c r="BQ2" s="342" t="s">
        <v>728</v>
      </c>
      <c r="BR2" s="261" t="s">
        <v>724</v>
      </c>
      <c r="BS2" s="352" t="s">
        <v>729</v>
      </c>
      <c r="BT2" s="344" t="s">
        <v>730</v>
      </c>
      <c r="BU2" s="354" t="s">
        <v>731</v>
      </c>
    </row>
    <row r="3" spans="1:73" ht="29.25" customHeight="1">
      <c r="C3" s="321"/>
      <c r="D3" s="328"/>
      <c r="E3" s="330"/>
      <c r="F3" s="331"/>
      <c r="G3" s="254">
        <v>900</v>
      </c>
      <c r="H3" s="328"/>
      <c r="I3" s="330"/>
      <c r="J3" s="331"/>
      <c r="K3" s="267" t="s">
        <v>890</v>
      </c>
      <c r="L3" s="328"/>
      <c r="M3" s="330"/>
      <c r="N3" s="331"/>
      <c r="O3" s="256">
        <v>600</v>
      </c>
      <c r="P3" s="328"/>
      <c r="Q3" s="330"/>
      <c r="R3" s="331"/>
      <c r="S3" s="256">
        <v>260</v>
      </c>
      <c r="T3" s="328"/>
      <c r="U3" s="330"/>
      <c r="V3" s="331"/>
      <c r="W3" s="256">
        <v>600</v>
      </c>
      <c r="X3" s="328"/>
      <c r="Y3" s="330"/>
      <c r="Z3" s="331"/>
      <c r="AA3" s="255">
        <v>800</v>
      </c>
      <c r="AB3" s="328"/>
      <c r="AC3" s="330"/>
      <c r="AD3" s="331"/>
      <c r="AE3" s="255">
        <v>900</v>
      </c>
      <c r="AF3" s="328"/>
      <c r="AG3" s="330"/>
      <c r="AH3" s="331"/>
      <c r="AI3" s="256">
        <v>600</v>
      </c>
      <c r="AJ3" s="328"/>
      <c r="AK3" s="330"/>
      <c r="AL3" s="331"/>
      <c r="AM3" s="256">
        <v>30</v>
      </c>
      <c r="AN3" s="328"/>
      <c r="AO3" s="330"/>
      <c r="AP3" s="331"/>
      <c r="AQ3" s="256">
        <v>300</v>
      </c>
      <c r="AR3" s="341"/>
      <c r="AS3" s="341"/>
      <c r="AT3" s="341"/>
      <c r="AU3" s="256">
        <v>300</v>
      </c>
      <c r="AV3" s="328"/>
      <c r="AW3" s="330"/>
      <c r="AX3" s="331"/>
      <c r="AY3" s="256">
        <v>30</v>
      </c>
      <c r="AZ3" s="328"/>
      <c r="BA3" s="330"/>
      <c r="BB3" s="331"/>
      <c r="BC3" s="256">
        <v>300</v>
      </c>
      <c r="BD3" s="328"/>
      <c r="BE3" s="330"/>
      <c r="BF3" s="331"/>
      <c r="BG3" s="256">
        <v>300</v>
      </c>
      <c r="BH3" s="345"/>
      <c r="BI3" s="347"/>
      <c r="BJ3" s="328"/>
      <c r="BK3" s="330"/>
      <c r="BL3" s="331"/>
      <c r="BM3" s="256">
        <v>4000</v>
      </c>
      <c r="BN3" s="349"/>
      <c r="BO3" s="343"/>
      <c r="BP3" s="350"/>
      <c r="BQ3" s="351"/>
      <c r="BR3" s="262">
        <v>24</v>
      </c>
      <c r="BS3" s="353"/>
      <c r="BT3" s="331"/>
      <c r="BU3" s="355"/>
    </row>
    <row r="4" spans="1:73" s="119" customFormat="1" ht="16.5" customHeight="1" thickBot="1">
      <c r="A4" s="120">
        <f>'提出表（表紙）'!I2</f>
        <v>0</v>
      </c>
      <c r="B4" s="119">
        <v>1</v>
      </c>
      <c r="C4" s="121" t="str">
        <f>'提出表（表紙）'!I3</f>
        <v/>
      </c>
      <c r="D4" s="122"/>
      <c r="E4" s="257" t="str">
        <f>IF('調査票１（次世代を担う人材育成の促進）'!AT5="提出可能","◯","")</f>
        <v/>
      </c>
      <c r="F4" s="257">
        <f>IF(AND((D4=1),(E4="◯")),1,0)</f>
        <v>0</v>
      </c>
      <c r="G4" s="122">
        <f>F4*$G$3</f>
        <v>0</v>
      </c>
      <c r="H4" s="122"/>
      <c r="I4" s="258" t="str">
        <f>IF('調査票３（ICT教育環境の整備推進）'!AT5="提出可能","◯","")</f>
        <v/>
      </c>
      <c r="J4" s="122">
        <f>IF(AND((H4=1),(I4="◯")),1,0)</f>
        <v>0</v>
      </c>
      <c r="K4" s="122">
        <f>'調査票３（ICT教育環境の整備推進）'!AZ38</f>
        <v>0</v>
      </c>
      <c r="L4" s="122"/>
      <c r="M4" s="123" t="str">
        <f>IF('調査票４（教育相談体制の整備)'!AT5="提出可能","◯","")</f>
        <v/>
      </c>
      <c r="N4" s="122">
        <f>IF(AND((L4=1),(M4="◯")),1,0)</f>
        <v>0</v>
      </c>
      <c r="O4" s="122">
        <f>N4*$O$3</f>
        <v>0</v>
      </c>
      <c r="P4" s="122"/>
      <c r="Q4" s="122" t="str">
        <f>IF('調査票５（職業・ボランティア・文化・健康・食等の教育の推進）'!AO7="提出可能","◯","")</f>
        <v/>
      </c>
      <c r="R4" s="122">
        <f>IF(AND((P4=1),(Q4="◯")),1,0)</f>
        <v>0</v>
      </c>
      <c r="S4" s="122">
        <f>R4*$S$3</f>
        <v>0</v>
      </c>
      <c r="T4" s="122"/>
      <c r="U4" s="122" t="str">
        <f>IF('調査票６（安全確保の推進）'!AT5="提出可能","◯","")</f>
        <v/>
      </c>
      <c r="V4" s="122">
        <f>IF(AND((T4=1),(U4="◯")),1,0)</f>
        <v>0</v>
      </c>
      <c r="W4" s="122">
        <f>V4*$W$3</f>
        <v>0</v>
      </c>
      <c r="X4" s="122"/>
      <c r="Y4" s="122" t="str">
        <f>IF('調査票７（特別支援教育に係る活動の充実）'!AU5="提出可能","◯","")</f>
        <v/>
      </c>
      <c r="Z4" s="122">
        <f>IF(AND((X4=1),(Y4="◯")),1,0)</f>
        <v>0</v>
      </c>
      <c r="AA4" s="122">
        <f>Z4*$AA$3</f>
        <v>0</v>
      </c>
      <c r="AB4" s="122"/>
      <c r="AC4" s="123" t="str">
        <f>IF('調査票８（外部人材活用等の推進)'!AT5="提出可能","◯","")</f>
        <v/>
      </c>
      <c r="AD4" s="122">
        <f>IF(AND((AB4=1),(AC4="◯")),1,0)</f>
        <v>0</v>
      </c>
      <c r="AE4" s="122">
        <f>AD4*$AE$3</f>
        <v>0</v>
      </c>
      <c r="AF4" s="122"/>
      <c r="AG4" s="122" t="e">
        <f>IF('調査票10（財務状況の改善の支援)'!K6="提出可能","◯","")</f>
        <v>#DIV/0!</v>
      </c>
      <c r="AH4" s="122" t="e">
        <f>IF(AND((AF4=1),(AG4="◯")),1,0)</f>
        <v>#DIV/0!</v>
      </c>
      <c r="AI4" s="122" t="e">
        <f>AH4*$AI$3</f>
        <v>#DIV/0!</v>
      </c>
      <c r="AJ4" s="122"/>
      <c r="AK4" s="122" t="str">
        <f>IF('調査票11ア（体育活動の推進）'!E25&gt;=30,"◯","×")</f>
        <v>×</v>
      </c>
      <c r="AL4" s="122">
        <f>IF(AND((AJ4=1),(AK4="◯")),'調査票11ア（体育活動の推進）'!D25,0)</f>
        <v>0</v>
      </c>
      <c r="AM4" s="124">
        <f>AL4*$AM$3</f>
        <v>0</v>
      </c>
      <c r="AN4" s="122"/>
      <c r="AO4" s="122" t="str">
        <f>IF('調査票11ア（体育活動の推進）'!E26&gt;=300,"◯","×")</f>
        <v>×</v>
      </c>
      <c r="AP4" s="122">
        <f>IF(AND((AN4=1),(AO4="◯")),'調査票11ア（体育活動の推進）'!D26,0)</f>
        <v>0</v>
      </c>
      <c r="AQ4" s="124">
        <f>AP4*$AQ$3</f>
        <v>0</v>
      </c>
      <c r="AR4" s="122"/>
      <c r="AS4" s="122" t="e">
        <f>IF('調査票11ア（体育活動の推進）'!E29&gt;=300,"◯","×")</f>
        <v>#VALUE!</v>
      </c>
      <c r="AT4" s="122" t="e">
        <f>IF(AND((AR4=1),(AS4="◯")),1,0)</f>
        <v>#VALUE!</v>
      </c>
      <c r="AU4" s="125" t="e">
        <f>AT4*$AU$3</f>
        <v>#VALUE!</v>
      </c>
      <c r="AV4" s="122"/>
      <c r="AW4" s="122" t="str">
        <f>IF('調査票11イ（文化活動の推進）'!E25&gt;=30,"◯","×")</f>
        <v>×</v>
      </c>
      <c r="AX4" s="122">
        <f>IF(AND((AV4=1),(AW4="◯")),'調査票11イ（文化活動の推進）'!D25,0)</f>
        <v>0</v>
      </c>
      <c r="AY4" s="125">
        <f>AX4*$AY$3</f>
        <v>0</v>
      </c>
      <c r="AZ4" s="122"/>
      <c r="BA4" s="122" t="str">
        <f>IF('調査票11イ（文化活動の推進）'!E26&gt;=300,"◯","×")</f>
        <v>×</v>
      </c>
      <c r="BB4" s="122">
        <f>IF(AND((AZ4=1),(BA4="◯")),'調査票11イ（文化活動の推進）'!D26,0)</f>
        <v>0</v>
      </c>
      <c r="BC4" s="125">
        <f>BB4*$BC$3</f>
        <v>0</v>
      </c>
      <c r="BD4" s="122"/>
      <c r="BE4" s="122" t="e">
        <f>IF('調査票11イ（文化活動の推進）'!E29&gt;=300,"◯","×")</f>
        <v>#VALUE!</v>
      </c>
      <c r="BF4" s="122" t="e">
        <f>IF(AND((BD4=1),(BE4="◯")),1,0)</f>
        <v>#VALUE!</v>
      </c>
      <c r="BG4" s="125" t="e">
        <f>BF4*$BG$3</f>
        <v>#VALUE!</v>
      </c>
      <c r="BH4" s="126">
        <f>COUNTIF(AJ4:BG4,"◯")</f>
        <v>0</v>
      </c>
      <c r="BI4" s="127" t="e">
        <f>AQ4+AM4+AU4+BC4+AY4+BG4</f>
        <v>#VALUE!</v>
      </c>
      <c r="BJ4" s="128"/>
      <c r="BK4" s="128" t="e">
        <f>IF('調査票12（不登校生徒の受入れ)'!K5="提出可能","◯","×")</f>
        <v>#DIV/0!</v>
      </c>
      <c r="BL4" s="128" t="e">
        <f>IF(AND((BJ4=1),(BK4="◯")),1,0)</f>
        <v>#DIV/0!</v>
      </c>
      <c r="BM4" s="128" t="e">
        <f>BL4*$BM$3</f>
        <v>#DIV/0!</v>
      </c>
      <c r="BN4" s="128"/>
      <c r="BO4" s="128" t="str">
        <f>IF('調査票13（不登校生徒の修学支援）'!R5="提出可能","◯","×")</f>
        <v>×</v>
      </c>
      <c r="BP4" s="128">
        <f>'調査票13（不登校生徒の修学支援）'!R22</f>
        <v>0</v>
      </c>
      <c r="BQ4" s="128"/>
      <c r="BR4" s="128"/>
      <c r="BS4" s="129">
        <f>D4+H4+L4+P4+T4+AF4+BN4+X4+BH4+BJ4+AB4</f>
        <v>0</v>
      </c>
      <c r="BT4" s="130" t="e">
        <f>J4+N4+R4+V4+AH4+AP4+BB4+BP4+Z4+AX4+BF4+AT4+AL4+BL4+AD4+F4</f>
        <v>#DIV/0!</v>
      </c>
      <c r="BU4" s="131" t="e">
        <f>K4+O4+S4+W4+AI4+BR4+BI4+BM4+G4+AA4+AE4</f>
        <v>#DIV/0!</v>
      </c>
    </row>
    <row r="5" spans="1:73" s="119" customFormat="1" ht="15.75" customHeight="1" thickTop="1" thickBot="1">
      <c r="C5" s="132" t="s">
        <v>720</v>
      </c>
      <c r="D5" s="133">
        <f>SUM(D4:D4)</f>
        <v>0</v>
      </c>
      <c r="E5" s="133">
        <f>COUNTIF(E4:E4,"〇")</f>
        <v>0</v>
      </c>
      <c r="F5" s="133">
        <f>SUM(F4:F4)</f>
        <v>0</v>
      </c>
      <c r="G5" s="134">
        <f>G4</f>
        <v>0</v>
      </c>
      <c r="H5" s="133">
        <f>SUM(H4:H4)</f>
        <v>0</v>
      </c>
      <c r="I5" s="133">
        <f>COUNTIF(I4:I4,"〇")</f>
        <v>0</v>
      </c>
      <c r="J5" s="133">
        <f>SUM(J4:J4)</f>
        <v>0</v>
      </c>
      <c r="K5" s="134">
        <f>SUM(K4:K4)</f>
        <v>0</v>
      </c>
      <c r="L5" s="133">
        <f>SUM(L4:L4)</f>
        <v>0</v>
      </c>
      <c r="M5" s="133">
        <f>COUNTIF(M4:M4,"〇")</f>
        <v>0</v>
      </c>
      <c r="N5" s="133">
        <f>SUM(N4:N4)</f>
        <v>0</v>
      </c>
      <c r="O5" s="134">
        <f>SUM(O4:O4)</f>
        <v>0</v>
      </c>
      <c r="P5" s="133">
        <f>SUM(P4:P4)</f>
        <v>0</v>
      </c>
      <c r="Q5" s="133">
        <f>COUNTIF(Q4:Q4,"〇")</f>
        <v>0</v>
      </c>
      <c r="R5" s="133">
        <f>SUM(R4:R4)</f>
        <v>0</v>
      </c>
      <c r="S5" s="134">
        <f>SUM(S4:S4)</f>
        <v>0</v>
      </c>
      <c r="T5" s="133">
        <f>SUM(T4:T4)</f>
        <v>0</v>
      </c>
      <c r="U5" s="133">
        <f>COUNTIF(U4:U4,"〇")</f>
        <v>0</v>
      </c>
      <c r="V5" s="133">
        <f>SUM(V4:V4)</f>
        <v>0</v>
      </c>
      <c r="W5" s="134">
        <f>SUM(W4:W4)</f>
        <v>0</v>
      </c>
      <c r="X5" s="133">
        <f>SUM(X4:X4)</f>
        <v>0</v>
      </c>
      <c r="Y5" s="133">
        <f>COUNTIF(Y4:Y4,"〇")</f>
        <v>0</v>
      </c>
      <c r="Z5" s="133">
        <f>SUM(Z4:Z4)</f>
        <v>0</v>
      </c>
      <c r="AA5" s="134">
        <f>AA4</f>
        <v>0</v>
      </c>
      <c r="AB5" s="133">
        <f>SUM(AB4:AB4)</f>
        <v>0</v>
      </c>
      <c r="AC5" s="133">
        <f>COUNTIF(AC4:AC4,"〇")</f>
        <v>0</v>
      </c>
      <c r="AD5" s="133">
        <f>SUM(AD4:AD4)</f>
        <v>0</v>
      </c>
      <c r="AE5" s="134">
        <f>SUM(AE4:AE4)</f>
        <v>0</v>
      </c>
      <c r="AF5" s="133">
        <f>SUM(AF4:AF4)</f>
        <v>0</v>
      </c>
      <c r="AG5" s="133">
        <f>COUNTIF(AG4:AG4,"○")</f>
        <v>0</v>
      </c>
      <c r="AH5" s="133" t="e">
        <f>SUM(AH4:AH4)</f>
        <v>#DIV/0!</v>
      </c>
      <c r="AI5" s="134" t="e">
        <f>SUM(AI4:AI4)</f>
        <v>#DIV/0!</v>
      </c>
      <c r="AJ5" s="133">
        <f>SUM(AJ4:AJ4)</f>
        <v>0</v>
      </c>
      <c r="AK5" s="133">
        <f>COUNTIF(AK4:AK4,"◯")</f>
        <v>0</v>
      </c>
      <c r="AL5" s="133">
        <f>SUM(AL4:AL4)</f>
        <v>0</v>
      </c>
      <c r="AM5" s="134">
        <f>SUM(AM4:AM4)</f>
        <v>0</v>
      </c>
      <c r="AN5" s="133">
        <f>SUM(AN4:AN4)</f>
        <v>0</v>
      </c>
      <c r="AO5" s="133">
        <f>COUNTIF(AO4:AO4,"◯")</f>
        <v>0</v>
      </c>
      <c r="AP5" s="133">
        <f>SUM(AP4:AP4)</f>
        <v>0</v>
      </c>
      <c r="AQ5" s="134">
        <f>SUM(AQ4:AQ4)</f>
        <v>0</v>
      </c>
      <c r="AR5" s="133">
        <f>SUM(AR4:AR4)</f>
        <v>0</v>
      </c>
      <c r="AS5" s="133">
        <f>COUNTIF(AS4:AS4,"◯")</f>
        <v>0</v>
      </c>
      <c r="AT5" s="133" t="e">
        <f>SUM(AT4:AT4)</f>
        <v>#VALUE!</v>
      </c>
      <c r="AU5" s="133" t="e">
        <f>SUM(AU4:AU4)</f>
        <v>#VALUE!</v>
      </c>
      <c r="AV5" s="133">
        <f>SUM(AV4:AV4)</f>
        <v>0</v>
      </c>
      <c r="AW5" s="133">
        <f>COUNTIF(AW4:AW4,"◯")</f>
        <v>0</v>
      </c>
      <c r="AX5" s="133">
        <f>SUM(AX4:AX4)</f>
        <v>0</v>
      </c>
      <c r="AY5" s="133">
        <f>SUM(AY4:AY4)</f>
        <v>0</v>
      </c>
      <c r="AZ5" s="133">
        <f>SUM(AZ4:AZ4)</f>
        <v>0</v>
      </c>
      <c r="BA5" s="133">
        <f>COUNTIF(BA4:BA4,"○")</f>
        <v>0</v>
      </c>
      <c r="BB5" s="133">
        <f>SUM(BB4:BB4)</f>
        <v>0</v>
      </c>
      <c r="BC5" s="133">
        <f>SUM(BC4:BC4)</f>
        <v>0</v>
      </c>
      <c r="BD5" s="133">
        <f>SUM(BD4:BD4)</f>
        <v>0</v>
      </c>
      <c r="BE5" s="133">
        <f>COUNTIF(BE4:BE4,"◯")</f>
        <v>0</v>
      </c>
      <c r="BF5" s="133" t="e">
        <f>SUM(BF4:BF4)</f>
        <v>#VALUE!</v>
      </c>
      <c r="BG5" s="133" t="e">
        <f>SUM(BG4:BG4)</f>
        <v>#VALUE!</v>
      </c>
      <c r="BH5" s="135">
        <f>SUM(BH4:BH4)</f>
        <v>0</v>
      </c>
      <c r="BI5" s="136" t="e">
        <f>SUM(BI4:BI4)</f>
        <v>#VALUE!</v>
      </c>
      <c r="BJ5" s="133">
        <f>SUM(BJ4:BJ4)</f>
        <v>0</v>
      </c>
      <c r="BK5" s="133">
        <f>COUNTIF(BK4:BK4,"◯")</f>
        <v>0</v>
      </c>
      <c r="BL5" s="133" t="e">
        <f>SUM(BL4:BL4)</f>
        <v>#DIV/0!</v>
      </c>
      <c r="BM5" s="134" t="e">
        <f>SUM(BM4:BM4)</f>
        <v>#DIV/0!</v>
      </c>
      <c r="BN5" s="263">
        <f>SUM(BN4:BN4)</f>
        <v>0</v>
      </c>
      <c r="BO5" s="263">
        <f>COUNTIF(BO4:BO4,"◯")</f>
        <v>0</v>
      </c>
      <c r="BP5" s="263">
        <f>SUM(BP4:BP4)</f>
        <v>0</v>
      </c>
      <c r="BQ5" s="263">
        <f>SUM(BQ4:BQ4)</f>
        <v>0</v>
      </c>
      <c r="BR5" s="264">
        <f>SUM(BR4:BR4)</f>
        <v>0</v>
      </c>
      <c r="BS5" s="137">
        <f>SUM(BS4:BS4)</f>
        <v>0</v>
      </c>
      <c r="BT5" s="133" t="e">
        <f>BL5+J5+N5+R5+V5+AH5+AP5+BB5+BP5+AX5+BF5+AT5+AL5+Z5+AD5+F5</f>
        <v>#DIV/0!</v>
      </c>
      <c r="BU5" s="138" t="e">
        <f>G5+K5+O5+S5+W5+AI5+BR5+BI5+AA5+BM5+AE5</f>
        <v>#DIV/0!</v>
      </c>
    </row>
    <row r="11" spans="1:73" ht="15.75" customHeight="1">
      <c r="BN11" s="119"/>
    </row>
  </sheetData>
  <mergeCells count="73">
    <mergeCell ref="BP2:BP3"/>
    <mergeCell ref="BQ2:BQ3"/>
    <mergeCell ref="BS2:BS3"/>
    <mergeCell ref="BT2:BT3"/>
    <mergeCell ref="BU2:BU3"/>
    <mergeCell ref="BO2:BO3"/>
    <mergeCell ref="BA2:BA3"/>
    <mergeCell ref="BB2:BB3"/>
    <mergeCell ref="BD2:BD3"/>
    <mergeCell ref="BE2:BE3"/>
    <mergeCell ref="BF2:BF3"/>
    <mergeCell ref="BH2:BH3"/>
    <mergeCell ref="BI2:BI3"/>
    <mergeCell ref="BJ2:BJ3"/>
    <mergeCell ref="BK2:BK3"/>
    <mergeCell ref="BL2:BL3"/>
    <mergeCell ref="BN2:BN3"/>
    <mergeCell ref="AZ2:AZ3"/>
    <mergeCell ref="AK2:AK3"/>
    <mergeCell ref="AL2:AL3"/>
    <mergeCell ref="AN2:AN3"/>
    <mergeCell ref="AO2:AO3"/>
    <mergeCell ref="AP2:AP3"/>
    <mergeCell ref="AR2:AR3"/>
    <mergeCell ref="AS2:AS3"/>
    <mergeCell ref="AT2:AT3"/>
    <mergeCell ref="AV2:AV3"/>
    <mergeCell ref="AW2:AW3"/>
    <mergeCell ref="AX2:AX3"/>
    <mergeCell ref="AJ2:AJ3"/>
    <mergeCell ref="U2:U3"/>
    <mergeCell ref="V2:V3"/>
    <mergeCell ref="X2:X3"/>
    <mergeCell ref="Y2:Y3"/>
    <mergeCell ref="Z2:Z3"/>
    <mergeCell ref="AB2:AB3"/>
    <mergeCell ref="AC2:AC3"/>
    <mergeCell ref="AD2:AD3"/>
    <mergeCell ref="AF2:AF3"/>
    <mergeCell ref="AG2:AG3"/>
    <mergeCell ref="AH2:AH3"/>
    <mergeCell ref="BS1:BU1"/>
    <mergeCell ref="D2:D3"/>
    <mergeCell ref="E2:E3"/>
    <mergeCell ref="F2:F3"/>
    <mergeCell ref="H2:H3"/>
    <mergeCell ref="I2:I3"/>
    <mergeCell ref="J2:J3"/>
    <mergeCell ref="L2:L3"/>
    <mergeCell ref="M2:M3"/>
    <mergeCell ref="N2:N3"/>
    <mergeCell ref="AV1:AY1"/>
    <mergeCell ref="AZ1:BC1"/>
    <mergeCell ref="BD1:BG1"/>
    <mergeCell ref="BH1:BI1"/>
    <mergeCell ref="BJ1:BM1"/>
    <mergeCell ref="BN1:BR1"/>
    <mergeCell ref="AR1:AU1"/>
    <mergeCell ref="C1:C3"/>
    <mergeCell ref="D1:G1"/>
    <mergeCell ref="H1:K1"/>
    <mergeCell ref="L1:O1"/>
    <mergeCell ref="P1:S1"/>
    <mergeCell ref="T1:W1"/>
    <mergeCell ref="P2:P3"/>
    <mergeCell ref="Q2:Q3"/>
    <mergeCell ref="R2:R3"/>
    <mergeCell ref="T2:T3"/>
    <mergeCell ref="X1:AA1"/>
    <mergeCell ref="AB1:AE1"/>
    <mergeCell ref="AF1:AI1"/>
    <mergeCell ref="AJ1:AM1"/>
    <mergeCell ref="AN1:AQ1"/>
  </mergeCells>
  <phoneticPr fontId="1"/>
  <pageMargins left="1.1811023622047245" right="0.39370078740157483" top="0.55118110236220474" bottom="0.55118110236220474" header="0.51181102362204722" footer="0.51181102362204722"/>
  <pageSetup paperSize="8" scale="49" orientation="landscape" r:id="rId1"/>
  <headerFooter alignWithMargins="0"/>
  <colBreaks count="1" manualBreakCount="1">
    <brk id="51"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AZ44"/>
  <sheetViews>
    <sheetView showGridLines="0" view="pageBreakPreview" zoomScaleNormal="100" zoomScaleSheetLayoutView="100" workbookViewId="0">
      <selection activeCell="D8" sqref="D8:H8"/>
    </sheetView>
  </sheetViews>
  <sheetFormatPr defaultRowHeight="13.5"/>
  <cols>
    <col min="1" max="1" width="1.25" customWidth="1"/>
    <col min="2" max="2" width="3" customWidth="1"/>
    <col min="3" max="3" width="20.375" customWidth="1"/>
    <col min="4" max="4" width="11.625" customWidth="1"/>
    <col min="5" max="5" width="13.375" customWidth="1"/>
    <col min="6" max="6" width="16.625" customWidth="1"/>
    <col min="7" max="7" width="9.375" customWidth="1"/>
    <col min="8" max="8" width="11.625" customWidth="1"/>
    <col min="9" max="9" width="2.375" customWidth="1"/>
    <col min="10" max="10" width="0.625" customWidth="1"/>
    <col min="11" max="11" width="3.25" customWidth="1"/>
    <col min="12" max="12" width="20.625" customWidth="1"/>
    <col min="13" max="13" width="9.875" customWidth="1"/>
    <col min="14" max="14" width="11.125" customWidth="1"/>
    <col min="15" max="15" width="16.625" customWidth="1"/>
    <col min="16" max="16" width="9.375" customWidth="1"/>
    <col min="17" max="17" width="17.25" customWidth="1"/>
    <col min="18" max="18" width="2" customWidth="1"/>
    <col min="19" max="19" width="0.5" customWidth="1"/>
    <col min="20" max="20" width="3.375" customWidth="1"/>
    <col min="21" max="21" width="20.375" customWidth="1"/>
    <col min="22" max="22" width="10.75" customWidth="1"/>
    <col min="23" max="23" width="11.25" customWidth="1"/>
    <col min="24" max="24" width="16.625" customWidth="1"/>
    <col min="25" max="25" width="9.375" customWidth="1"/>
    <col min="26" max="26" width="14.375" customWidth="1"/>
    <col min="27" max="27" width="2.5" customWidth="1"/>
    <col min="28" max="28" width="0.875" customWidth="1"/>
    <col min="29" max="29" width="3.375" customWidth="1"/>
    <col min="30" max="30" width="20.125" customWidth="1"/>
    <col min="31" max="31" width="10.25" customWidth="1"/>
    <col min="32" max="32" width="13" customWidth="1"/>
    <col min="33" max="33" width="16.625" customWidth="1"/>
    <col min="34" max="34" width="9.5" customWidth="1"/>
    <col min="35" max="35" width="13.75" customWidth="1"/>
    <col min="36" max="36" width="2.25" customWidth="1"/>
    <col min="37" max="37" width="0.25" customWidth="1"/>
    <col min="38" max="38" width="3.375" customWidth="1"/>
    <col min="39" max="39" width="21" customWidth="1"/>
    <col min="40" max="40" width="10.5" customWidth="1"/>
    <col min="41" max="41" width="11.25" customWidth="1"/>
    <col min="42" max="42" width="16.625" customWidth="1"/>
    <col min="43" max="43" width="9" customWidth="1"/>
    <col min="44" max="44" width="14.875" customWidth="1"/>
    <col min="45" max="45" width="3.25" customWidth="1"/>
    <col min="46" max="46" width="29.375" hidden="1" customWidth="1"/>
    <col min="47" max="47" width="32.75" hidden="1" customWidth="1"/>
    <col min="48" max="48" width="28.875" hidden="1" customWidth="1"/>
    <col min="49" max="49" width="25.625" hidden="1" customWidth="1"/>
    <col min="50" max="50" width="24.25" hidden="1" customWidth="1"/>
    <col min="51" max="51" width="17.875" hidden="1" customWidth="1"/>
    <col min="52" max="52" width="12.25" hidden="1" customWidth="1"/>
  </cols>
  <sheetData>
    <row r="1" spans="2:52">
      <c r="AT1" t="s">
        <v>635</v>
      </c>
      <c r="AU1" t="s">
        <v>636</v>
      </c>
      <c r="AV1" t="s">
        <v>637</v>
      </c>
      <c r="AW1" t="s">
        <v>638</v>
      </c>
      <c r="AX1" t="s">
        <v>639</v>
      </c>
      <c r="AY1" t="s">
        <v>640</v>
      </c>
      <c r="AZ1" t="s">
        <v>642</v>
      </c>
    </row>
    <row r="2" spans="2:52">
      <c r="G2" s="69" t="s">
        <v>1</v>
      </c>
      <c r="H2" s="199">
        <f>'提出表（表紙）'!$I$2</f>
        <v>0</v>
      </c>
      <c r="P2" s="69" t="s">
        <v>1</v>
      </c>
      <c r="Q2" s="199">
        <f>'提出表（表紙）'!$I$2</f>
        <v>0</v>
      </c>
      <c r="Y2" s="69" t="s">
        <v>1</v>
      </c>
      <c r="Z2" s="199">
        <f>'提出表（表紙）'!$I$2</f>
        <v>0</v>
      </c>
      <c r="AH2" s="69" t="s">
        <v>1</v>
      </c>
      <c r="AI2" s="199">
        <f>'提出表（表紙）'!$I$2</f>
        <v>0</v>
      </c>
      <c r="AQ2" s="69" t="s">
        <v>1</v>
      </c>
      <c r="AR2" s="199">
        <f>'提出表（表紙）'!$I$2</f>
        <v>0</v>
      </c>
      <c r="AT2" s="6"/>
      <c r="AU2" s="6"/>
      <c r="AV2" s="1"/>
      <c r="AW2" s="1"/>
      <c r="AX2" s="1"/>
      <c r="AY2" s="1"/>
      <c r="AZ2" s="1"/>
    </row>
    <row r="3" spans="2:52">
      <c r="G3" s="69" t="s">
        <v>0</v>
      </c>
      <c r="H3" s="199" t="str">
        <f>'提出表（表紙）'!$I$3</f>
        <v/>
      </c>
      <c r="P3" s="69" t="s">
        <v>0</v>
      </c>
      <c r="Q3" s="199" t="str">
        <f>'提出表（表紙）'!$I$3</f>
        <v/>
      </c>
      <c r="Y3" s="69" t="s">
        <v>0</v>
      </c>
      <c r="Z3" s="199" t="str">
        <f>'提出表（表紙）'!$I$3</f>
        <v/>
      </c>
      <c r="AH3" s="69" t="s">
        <v>0</v>
      </c>
      <c r="AI3" s="199" t="str">
        <f>'提出表（表紙）'!$I$3</f>
        <v/>
      </c>
      <c r="AQ3" s="69" t="s">
        <v>0</v>
      </c>
      <c r="AR3" s="199" t="str">
        <f>'提出表（表紙）'!$I$3</f>
        <v/>
      </c>
      <c r="AT3" s="1"/>
      <c r="AU3" s="1"/>
      <c r="AV3" s="63"/>
      <c r="AW3" s="63"/>
      <c r="AX3" s="63"/>
      <c r="AY3" s="63"/>
      <c r="AZ3" s="63"/>
    </row>
    <row r="4" spans="2:52" ht="10.5" customHeight="1">
      <c r="AT4" s="1"/>
      <c r="AU4" s="1"/>
      <c r="AV4" s="1"/>
      <c r="AW4" s="1"/>
      <c r="AX4" s="1"/>
      <c r="AY4" s="1"/>
      <c r="AZ4" s="1"/>
    </row>
    <row r="5" spans="2:52" ht="25.5" customHeight="1">
      <c r="C5" s="86" t="s">
        <v>1747</v>
      </c>
      <c r="D5" s="61"/>
      <c r="G5" s="71"/>
      <c r="H5" s="67"/>
      <c r="L5" s="86" t="s">
        <v>1747</v>
      </c>
      <c r="M5" s="61"/>
      <c r="P5" s="71"/>
      <c r="Q5" s="67"/>
      <c r="U5" s="86" t="s">
        <v>1747</v>
      </c>
      <c r="V5" s="61"/>
      <c r="Y5" s="71"/>
      <c r="Z5" s="67"/>
      <c r="AD5" s="86" t="s">
        <v>1747</v>
      </c>
      <c r="AE5" s="61"/>
      <c r="AH5" s="71"/>
      <c r="AI5" s="67"/>
      <c r="AM5" s="86" t="s">
        <v>1747</v>
      </c>
      <c r="AN5" s="61"/>
      <c r="AQ5" s="71"/>
      <c r="AR5" s="67"/>
      <c r="AT5" s="65" t="str">
        <f>IF(AT41="提出不可","提出可能が表示されてから提出表に◯をしてください。","提出可能")</f>
        <v>提出可能が表示されてから提出表に◯をしてください。</v>
      </c>
      <c r="AU5" s="65" t="str">
        <f>IF(AU41="提出不可","提出可能が表示されてから提出表に◯をしてください。","提出可能")</f>
        <v>提出可能が表示されてから提出表に◯をしてください。</v>
      </c>
      <c r="AV5" s="65" t="str">
        <f>IF(AV41="提出不可","提出可能が表示されてから提出表に◯をしてください。","提出可能")</f>
        <v>提出可能が表示されてから提出表に◯をしてください。</v>
      </c>
      <c r="AW5" s="65" t="str">
        <f>IF(AW41="提出不可","提出可能が表示されてから提出表に◯をしてください。","提出可能")</f>
        <v>提出可能が表示されてから提出表に◯をしてください。</v>
      </c>
      <c r="AX5" s="65" t="str">
        <f>IF(AX41="提出不可","提出可能が表示されてから提出表に◯をしてください。","提出可能")</f>
        <v>提出可能が表示されてから提出表に◯をしてください。</v>
      </c>
      <c r="AY5" s="66"/>
      <c r="AZ5" s="66"/>
    </row>
    <row r="6" spans="2:52" ht="8.25"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row>
    <row r="7" spans="2:52">
      <c r="C7" s="62" t="s">
        <v>837</v>
      </c>
      <c r="L7" s="62" t="s">
        <v>837</v>
      </c>
      <c r="U7" s="62" t="s">
        <v>837</v>
      </c>
      <c r="AD7" s="62" t="s">
        <v>837</v>
      </c>
      <c r="AM7" s="62" t="s">
        <v>837</v>
      </c>
      <c r="AT7" s="216"/>
      <c r="AU7" s="216"/>
      <c r="AV7" s="216"/>
      <c r="AW7" s="216"/>
      <c r="AX7" s="216"/>
      <c r="AY7" s="66"/>
      <c r="AZ7" s="66"/>
    </row>
    <row r="8" spans="2:52" ht="27.75" customHeight="1">
      <c r="B8" s="78" t="s">
        <v>649</v>
      </c>
      <c r="C8" s="144" t="s">
        <v>753</v>
      </c>
      <c r="D8" s="393"/>
      <c r="E8" s="394"/>
      <c r="F8" s="394"/>
      <c r="G8" s="394"/>
      <c r="H8" s="395"/>
      <c r="K8" s="78" t="s">
        <v>850</v>
      </c>
      <c r="L8" s="144" t="s">
        <v>753</v>
      </c>
      <c r="M8" s="393"/>
      <c r="N8" s="394"/>
      <c r="O8" s="394"/>
      <c r="P8" s="394"/>
      <c r="Q8" s="395"/>
      <c r="T8" s="78" t="s">
        <v>850</v>
      </c>
      <c r="U8" s="144" t="s">
        <v>753</v>
      </c>
      <c r="V8" s="393"/>
      <c r="W8" s="394"/>
      <c r="X8" s="394"/>
      <c r="Y8" s="394"/>
      <c r="Z8" s="395"/>
      <c r="AC8" s="78" t="s">
        <v>850</v>
      </c>
      <c r="AD8" s="144" t="s">
        <v>753</v>
      </c>
      <c r="AE8" s="393"/>
      <c r="AF8" s="394"/>
      <c r="AG8" s="394"/>
      <c r="AH8" s="394"/>
      <c r="AI8" s="395"/>
      <c r="AL8" s="78" t="s">
        <v>850</v>
      </c>
      <c r="AM8" s="144" t="s">
        <v>753</v>
      </c>
      <c r="AN8" s="393"/>
      <c r="AO8" s="394"/>
      <c r="AP8" s="394"/>
      <c r="AQ8" s="394"/>
      <c r="AR8" s="395"/>
      <c r="AT8" s="77" t="str">
        <f>IF(D8="その他","事業名称を入力してください。",IF(D8="スクールカウンセラーやスクールソーシャルワーカー等の活用","◯",IF(D8="不登校生徒等の教育機会についての支援等（10.不登校生徒の受入れと重複不可）","◯",IF(D8="","実施事業を選択してください。","×"))))</f>
        <v>実施事業を選択してください。</v>
      </c>
      <c r="AU8" s="77" t="str">
        <f>IF(M8="その他","事業名称を入力してください。",IF(M8="スクールカウンセラーやスクールソーシャルワーカー等の活用","◯",IF(M8="不登校生徒等の教育機会についての支援等（10.不登校生徒の受入れと重複不可）","◯",IF(M8="","実施事業を選択してください。","×"))))</f>
        <v>実施事業を選択してください。</v>
      </c>
      <c r="AV8" s="77" t="str">
        <f>IF(V8="その他","事業名称を入力してください。",IF(V8="スクールカウンセラーやスクールソーシャルワーカー等の活用","◯",IF(V8="不登校生徒等の教育機会についての支援等（10.不登校生徒の受入れと重複不可）","◯",IF(V8="","実施事業を選択してください。","×"))))</f>
        <v>実施事業を選択してください。</v>
      </c>
      <c r="AW8" s="77" t="str">
        <f>IF(AE8="その他","事業名称を入力してください。",IF(AE8="スクールカウンセラーやスクールソーシャルワーカー等の活用","◯",IF(AE8="不登校生徒等の教育機会についての支援等（10.不登校生徒の受入れと重複不可）","◯",IF(AE8="","実施事業を選択してください。","×"))))</f>
        <v>実施事業を選択してください。</v>
      </c>
      <c r="AX8" s="77" t="str">
        <f>IF(AN8="その他","事業名称を入力してください。",IF(AN8="スクールカウンセラーやスクールソーシャルワーカー等の活用","◯",IF(AN8="不登校生徒等の教育機会についての支援等（10.不登校生徒の受入れと重複不可）","◯",IF(AN8="","実施事業を選択してください。","×"))))</f>
        <v>実施事業を選択してください。</v>
      </c>
      <c r="AY8" s="66"/>
      <c r="AZ8" s="66"/>
    </row>
    <row r="9" spans="2:52" ht="31.5" customHeight="1">
      <c r="B9" s="78" t="s">
        <v>650</v>
      </c>
      <c r="C9" s="144" t="s">
        <v>754</v>
      </c>
      <c r="D9" s="390"/>
      <c r="E9" s="391"/>
      <c r="F9" s="391"/>
      <c r="G9" s="391"/>
      <c r="H9" s="392"/>
      <c r="K9" s="78" t="s">
        <v>851</v>
      </c>
      <c r="L9" s="144" t="s">
        <v>754</v>
      </c>
      <c r="M9" s="390"/>
      <c r="N9" s="391"/>
      <c r="O9" s="391"/>
      <c r="P9" s="391"/>
      <c r="Q9" s="392"/>
      <c r="T9" s="78" t="s">
        <v>851</v>
      </c>
      <c r="U9" s="144" t="s">
        <v>754</v>
      </c>
      <c r="V9" s="390"/>
      <c r="W9" s="391"/>
      <c r="X9" s="391"/>
      <c r="Y9" s="391"/>
      <c r="Z9" s="392"/>
      <c r="AC9" s="78" t="s">
        <v>851</v>
      </c>
      <c r="AD9" s="144" t="s">
        <v>754</v>
      </c>
      <c r="AE9" s="396"/>
      <c r="AF9" s="397"/>
      <c r="AG9" s="397"/>
      <c r="AH9" s="397"/>
      <c r="AI9" s="398"/>
      <c r="AL9" s="78" t="s">
        <v>851</v>
      </c>
      <c r="AM9" s="144" t="s">
        <v>754</v>
      </c>
      <c r="AN9" s="390"/>
      <c r="AO9" s="391"/>
      <c r="AP9" s="391"/>
      <c r="AQ9" s="391"/>
      <c r="AR9" s="392"/>
      <c r="AT9" s="77" t="str">
        <f>IF(AND((AT8="事業名称を入力してください。"),(ISTEXT(D9))),"◯",IF(D8="スクールカウンセラーやスクールソーシャルワーカー等の活用","◯",IF(D8="不登校生徒等の教育機会についての支援等（10.不登校生徒の受入れと重複不可）","◯","×")))</f>
        <v>×</v>
      </c>
      <c r="AU9" s="77" t="str">
        <f>IF(AND((AU8="事業名称を入力してください。"),(ISTEXT(M9))),"◯",IF(M8="スクールカウンセラーやスクールソーシャルワーカー等の活用","◯",IF(M8="不登校生徒等の教育機会についての支援等（10.不登校生徒の受入れと重複不可）","◯","×")))</f>
        <v>×</v>
      </c>
      <c r="AV9" s="77" t="str">
        <f>IF(AND((AV8="事業名称を入力してください。"),(ISTEXT(V9))),"◯",IF(V8="スクールカウンセラーやスクールソーシャルワーカー等の活用","◯",IF(V8="不登校生徒等の教育機会についての支援等（10.不登校生徒の受入れと重複不可）","◯","×")))</f>
        <v>×</v>
      </c>
      <c r="AW9" s="77" t="str">
        <f>IF(AND((AW8="事業名称を入力してください。"),(ISTEXT(AE9))),"◯",IF(AE8="スクールカウンセラーやスクールソーシャルワーカー等の活用","◯",IF(AE8="不登校生徒等の教育機会についての支援等（10.不登校生徒の受入れと重複不可）","◯","×")))</f>
        <v>×</v>
      </c>
      <c r="AX9" s="77" t="str">
        <f>IF(AND((AX8="事業名称を入力してください。"),(ISTEXT(AN9))),"◯",IF(AN8="スクールカウンセラーやスクールソーシャルワーカー等の活用","◯",IF(AN8="不登校生徒等の教育機会についての支援等（10.不登校生徒の受入れと重複不可）","◯","×")))</f>
        <v>×</v>
      </c>
      <c r="AY9" s="66"/>
      <c r="AZ9" s="66"/>
    </row>
    <row r="10" spans="2:52" ht="51" customHeight="1">
      <c r="B10" s="78" t="s">
        <v>651</v>
      </c>
      <c r="C10" s="144" t="s">
        <v>659</v>
      </c>
      <c r="D10" s="364"/>
      <c r="E10" s="365"/>
      <c r="F10" s="365"/>
      <c r="G10" s="365"/>
      <c r="H10" s="366"/>
      <c r="K10" s="78" t="s">
        <v>852</v>
      </c>
      <c r="L10" s="144" t="s">
        <v>659</v>
      </c>
      <c r="M10" s="364"/>
      <c r="N10" s="365"/>
      <c r="O10" s="365"/>
      <c r="P10" s="365"/>
      <c r="Q10" s="366"/>
      <c r="T10" s="78" t="s">
        <v>852</v>
      </c>
      <c r="U10" s="144" t="s">
        <v>659</v>
      </c>
      <c r="V10" s="364"/>
      <c r="W10" s="365"/>
      <c r="X10" s="365"/>
      <c r="Y10" s="365"/>
      <c r="Z10" s="366"/>
      <c r="AC10" s="78" t="s">
        <v>852</v>
      </c>
      <c r="AD10" s="144" t="s">
        <v>659</v>
      </c>
      <c r="AE10" s="364"/>
      <c r="AF10" s="365"/>
      <c r="AG10" s="365"/>
      <c r="AH10" s="365"/>
      <c r="AI10" s="366"/>
      <c r="AL10" s="78" t="s">
        <v>852</v>
      </c>
      <c r="AM10" s="144" t="s">
        <v>659</v>
      </c>
      <c r="AN10" s="364"/>
      <c r="AO10" s="365"/>
      <c r="AP10" s="365"/>
      <c r="AQ10" s="365"/>
      <c r="AR10" s="366"/>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c r="AY10" s="66"/>
      <c r="AZ10" s="66"/>
    </row>
    <row r="11" spans="2:52" ht="41.25" customHeight="1">
      <c r="B11" s="78" t="s">
        <v>652</v>
      </c>
      <c r="C11" s="194" t="s">
        <v>829</v>
      </c>
      <c r="D11" s="190"/>
      <c r="E11" s="82"/>
      <c r="F11" s="82"/>
      <c r="G11" s="82"/>
      <c r="H11" s="82"/>
      <c r="K11" s="78" t="s">
        <v>843</v>
      </c>
      <c r="L11" s="194" t="s">
        <v>829</v>
      </c>
      <c r="M11" s="190"/>
      <c r="N11" s="82"/>
      <c r="O11" s="82"/>
      <c r="P11" s="82"/>
      <c r="Q11" s="82"/>
      <c r="T11" s="78" t="s">
        <v>843</v>
      </c>
      <c r="U11" s="194" t="s">
        <v>829</v>
      </c>
      <c r="V11" s="190"/>
      <c r="W11" s="82"/>
      <c r="X11" s="82"/>
      <c r="Y11" s="82"/>
      <c r="Z11" s="82"/>
      <c r="AC11" s="78" t="s">
        <v>843</v>
      </c>
      <c r="AD11" s="194" t="s">
        <v>829</v>
      </c>
      <c r="AE11" s="190"/>
      <c r="AF11" s="82"/>
      <c r="AG11" s="82"/>
      <c r="AH11" s="82"/>
      <c r="AI11" s="82"/>
      <c r="AL11" s="78" t="s">
        <v>843</v>
      </c>
      <c r="AM11" s="194" t="s">
        <v>829</v>
      </c>
      <c r="AN11" s="190"/>
      <c r="AO11" s="82"/>
      <c r="AP11" s="82"/>
      <c r="AQ11" s="82"/>
      <c r="AR11" s="82"/>
      <c r="AT11" s="217">
        <f>D11</f>
        <v>0</v>
      </c>
      <c r="AU11" s="217">
        <f>M11</f>
        <v>0</v>
      </c>
      <c r="AV11" s="217">
        <f>V11</f>
        <v>0</v>
      </c>
      <c r="AW11" s="217">
        <f>AE11</f>
        <v>0</v>
      </c>
      <c r="AX11" s="217">
        <f>AN11</f>
        <v>0</v>
      </c>
      <c r="AY11" s="217">
        <f>SUM(AT11:AX11)</f>
        <v>0</v>
      </c>
      <c r="AZ11" s="217"/>
    </row>
    <row r="12" spans="2:52" ht="37.5" customHeight="1">
      <c r="B12" s="81" t="s">
        <v>653</v>
      </c>
      <c r="C12" s="194" t="s">
        <v>821</v>
      </c>
      <c r="D12" s="189"/>
      <c r="E12" s="92"/>
      <c r="F12" s="82"/>
      <c r="G12" s="82"/>
      <c r="H12" s="82"/>
      <c r="K12" s="81" t="s">
        <v>844</v>
      </c>
      <c r="L12" s="194" t="s">
        <v>821</v>
      </c>
      <c r="M12" s="189"/>
      <c r="N12" s="92"/>
      <c r="O12" s="82"/>
      <c r="P12" s="82"/>
      <c r="Q12" s="82"/>
      <c r="T12" s="81" t="s">
        <v>844</v>
      </c>
      <c r="U12" s="194" t="s">
        <v>821</v>
      </c>
      <c r="V12" s="189"/>
      <c r="W12" s="92"/>
      <c r="X12" s="82"/>
      <c r="Y12" s="82"/>
      <c r="Z12" s="82"/>
      <c r="AC12" s="81" t="s">
        <v>844</v>
      </c>
      <c r="AD12" s="194" t="s">
        <v>821</v>
      </c>
      <c r="AE12" s="189"/>
      <c r="AF12" s="92"/>
      <c r="AG12" s="82"/>
      <c r="AH12" s="82"/>
      <c r="AI12" s="82"/>
      <c r="AL12" s="81" t="s">
        <v>844</v>
      </c>
      <c r="AM12" s="194" t="s">
        <v>821</v>
      </c>
      <c r="AN12" s="189"/>
      <c r="AO12" s="92"/>
      <c r="AP12" s="82"/>
      <c r="AQ12" s="82"/>
      <c r="AR12" s="82"/>
      <c r="AT12" s="217">
        <f>D12</f>
        <v>0</v>
      </c>
      <c r="AU12" s="217">
        <f>M12</f>
        <v>0</v>
      </c>
      <c r="AV12" s="217">
        <f>V12</f>
        <v>0</v>
      </c>
      <c r="AW12" s="217">
        <f>AE12</f>
        <v>0</v>
      </c>
      <c r="AX12" s="217">
        <f>AN12</f>
        <v>0</v>
      </c>
      <c r="AY12" s="217">
        <f>SUM(AT12:AX12)</f>
        <v>0</v>
      </c>
      <c r="AZ12" s="217" t="str">
        <f>IF(AND(AY12&gt;=(AY11*2),(AY12&lt;&gt;0)),"◯","×")</f>
        <v>×</v>
      </c>
    </row>
    <row r="13" spans="2:52" ht="49.5" customHeight="1">
      <c r="B13" s="81" t="s">
        <v>654</v>
      </c>
      <c r="C13" s="209" t="s">
        <v>1750</v>
      </c>
      <c r="D13" s="190"/>
      <c r="E13" s="62"/>
      <c r="K13" s="81" t="s">
        <v>845</v>
      </c>
      <c r="L13" s="209" t="s">
        <v>1750</v>
      </c>
      <c r="M13" s="190"/>
      <c r="N13" s="62"/>
      <c r="T13" s="81" t="s">
        <v>845</v>
      </c>
      <c r="U13" s="209" t="s">
        <v>1750</v>
      </c>
      <c r="V13" s="190"/>
      <c r="W13" s="62"/>
      <c r="AC13" s="81" t="s">
        <v>845</v>
      </c>
      <c r="AD13" s="209" t="s">
        <v>1750</v>
      </c>
      <c r="AE13" s="190"/>
      <c r="AF13" s="62"/>
      <c r="AL13" s="81" t="s">
        <v>845</v>
      </c>
      <c r="AM13" s="209" t="s">
        <v>1750</v>
      </c>
      <c r="AN13" s="190"/>
      <c r="AO13" s="62"/>
      <c r="AT13" s="65" t="str">
        <f>IF(D13="","教職員名簿に記載のある教職員の場合◯を選択してください。","◯")</f>
        <v>教職員名簿に記載のある教職員の場合◯を選択してください。</v>
      </c>
      <c r="AU13" s="65" t="str">
        <f>IF(M13="","教職員名簿に記載のある教職員の場合◯を選択してください。","◯")</f>
        <v>教職員名簿に記載のある教職員の場合◯を選択してください。</v>
      </c>
      <c r="AV13" s="65" t="str">
        <f>IF(V13="","教職員名簿に記載のある教職員の場合◯を選択してください。","◯")</f>
        <v>教職員名簿に記載のある教職員の場合◯を選択してください。</v>
      </c>
      <c r="AW13" s="65" t="str">
        <f>IF(AE13="","教職員名簿に記載のある教職員の場合◯を選択してください。","◯")</f>
        <v>教職員名簿に記載のある教職員の場合◯を選択してください。</v>
      </c>
      <c r="AX13" s="65" t="str">
        <f>IF(AN12="","教職員名簿に記載のある教職員の場合◯を選択してください。","◯")</f>
        <v>教職員名簿に記載のある教職員の場合◯を選択してください。</v>
      </c>
      <c r="AY13" s="215"/>
      <c r="AZ13" s="215"/>
    </row>
    <row r="14" spans="2:52" ht="30" customHeight="1">
      <c r="B14" s="81" t="s">
        <v>658</v>
      </c>
      <c r="C14" s="84" t="s">
        <v>827</v>
      </c>
      <c r="D14" s="205"/>
      <c r="K14" s="81" t="s">
        <v>846</v>
      </c>
      <c r="L14" s="84" t="s">
        <v>827</v>
      </c>
      <c r="M14" s="205"/>
      <c r="T14" s="81" t="s">
        <v>846</v>
      </c>
      <c r="U14" s="84" t="s">
        <v>827</v>
      </c>
      <c r="V14" s="205"/>
      <c r="AC14" s="81" t="s">
        <v>846</v>
      </c>
      <c r="AD14" s="84" t="s">
        <v>827</v>
      </c>
      <c r="AE14" s="205"/>
      <c r="AL14" s="81" t="s">
        <v>846</v>
      </c>
      <c r="AM14" s="84" t="s">
        <v>827</v>
      </c>
      <c r="AN14" s="205"/>
      <c r="AT14" s="65" t="str">
        <f>IF(D14="","被雇用者の氏名を入力してください。","◯")</f>
        <v>被雇用者の氏名を入力してください。</v>
      </c>
      <c r="AU14" s="65" t="str">
        <f>IF(M14="","被雇用者の氏名を入力してください。","◯")</f>
        <v>被雇用者の氏名を入力してください。</v>
      </c>
      <c r="AV14" s="65" t="str">
        <f>IF(V14="","被雇用者の氏名を入力してください。","◯")</f>
        <v>被雇用者の氏名を入力してください。</v>
      </c>
      <c r="AW14" s="65" t="str">
        <f>IF(AE14="","被雇用者の氏名を入力してください。","◯")</f>
        <v>被雇用者の氏名を入力してください。</v>
      </c>
      <c r="AX14" s="65" t="str">
        <f>IF(AN13="","被雇用者の氏名を入力してください。","◯")</f>
        <v>被雇用者の氏名を入力してください。</v>
      </c>
      <c r="AY14" s="215"/>
      <c r="AZ14" s="215"/>
    </row>
    <row r="15" spans="2:52" ht="38.25" customHeight="1">
      <c r="B15" s="81" t="s">
        <v>655</v>
      </c>
      <c r="C15" s="84" t="s">
        <v>838</v>
      </c>
      <c r="D15" s="208"/>
      <c r="E15" s="66"/>
      <c r="K15" s="81" t="s">
        <v>847</v>
      </c>
      <c r="L15" s="84" t="s">
        <v>838</v>
      </c>
      <c r="M15" s="208"/>
      <c r="N15" s="66"/>
      <c r="T15" s="81" t="s">
        <v>847</v>
      </c>
      <c r="U15" s="84" t="s">
        <v>838</v>
      </c>
      <c r="V15" s="208"/>
      <c r="W15" s="66"/>
      <c r="AC15" s="81" t="s">
        <v>847</v>
      </c>
      <c r="AD15" s="84" t="s">
        <v>838</v>
      </c>
      <c r="AE15" s="208"/>
      <c r="AF15" s="66"/>
      <c r="AL15" s="81" t="s">
        <v>847</v>
      </c>
      <c r="AM15" s="84" t="s">
        <v>838</v>
      </c>
      <c r="AN15" s="214"/>
      <c r="AO15" s="66"/>
      <c r="AT15" s="65" t="str">
        <f>IF(D15="","兼務している教職員の場合、◯を選択してください。","◯")</f>
        <v>兼務している教職員の場合、◯を選択してください。</v>
      </c>
      <c r="AU15" s="65" t="str">
        <f>IF(M15="","兼務している教職員の場合、◯を選択してください。","◯")</f>
        <v>兼務している教職員の場合、◯を選択してください。</v>
      </c>
      <c r="AV15" s="65" t="str">
        <f>IF(V15="","兼務している教職員の場合、◯を選択してください。","◯")</f>
        <v>兼務している教職員の場合、◯を選択してください。</v>
      </c>
      <c r="AW15" s="65" t="str">
        <f>IF(AE15="","兼務している教職員の場合、◯を選択してください。","◯")</f>
        <v>兼務している教職員の場合、◯を選択してください。</v>
      </c>
      <c r="AX15" s="65" t="str">
        <f>IF(AN15="","兼務している教職員の場合、◯を選択してください。","◯")</f>
        <v>兼務している教職員の場合、◯を選択してください。</v>
      </c>
      <c r="AY15" s="215"/>
      <c r="AZ15" s="215"/>
    </row>
    <row r="16" spans="2:52" ht="45.75" customHeight="1">
      <c r="B16" s="81" t="s">
        <v>656</v>
      </c>
      <c r="C16" s="195" t="s">
        <v>755</v>
      </c>
      <c r="D16" s="208"/>
      <c r="K16" s="81" t="s">
        <v>848</v>
      </c>
      <c r="L16" s="195" t="s">
        <v>755</v>
      </c>
      <c r="M16" s="208"/>
      <c r="T16" s="81" t="s">
        <v>848</v>
      </c>
      <c r="U16" s="195" t="s">
        <v>755</v>
      </c>
      <c r="V16" s="208"/>
      <c r="AC16" s="81" t="s">
        <v>848</v>
      </c>
      <c r="AD16" s="195" t="s">
        <v>755</v>
      </c>
      <c r="AE16" s="208"/>
      <c r="AL16" s="81" t="s">
        <v>848</v>
      </c>
      <c r="AM16" s="195" t="s">
        <v>755</v>
      </c>
      <c r="AN16" s="208"/>
      <c r="AT16" s="65" t="str">
        <f>IF(OR(D16="",D16="×"),"給与明細等、添付資料を準備出来たら選択してください。","◯")</f>
        <v>給与明細等、添付資料を準備出来たら選択してください。</v>
      </c>
      <c r="AU16" s="65" t="str">
        <f>IF(OR(M16="",M16="×"),"給与明細等、添付資料を準備出来たら選択してください。","◯")</f>
        <v>給与明細等、添付資料を準備出来たら選択してください。</v>
      </c>
      <c r="AV16" s="65" t="str">
        <f>IF(OR(V16="",V16="×"),"給与明細等、添付資料を準備出来たら選択してください。","◯")</f>
        <v>給与明細等、添付資料を準備出来たら選択してください。</v>
      </c>
      <c r="AW16" s="65" t="str">
        <f>IF(OR(AE16="",AE16="×"),"給与明細等、添付資料を準備出来たら選択してください。","◯")</f>
        <v>給与明細等、添付資料を準備出来たら選択してください。</v>
      </c>
      <c r="AX16" s="65" t="str">
        <f>IF(OR(AN16="",AN16="×"),"給与明細等、添付資料を準備出来たら選択してください。","◯")</f>
        <v>給与明細等、添付資料を準備出来たら選択してください。</v>
      </c>
      <c r="AY16" s="215"/>
      <c r="AZ16" s="215"/>
    </row>
    <row r="17" spans="2:52" ht="48.75" customHeight="1">
      <c r="B17" s="81" t="s">
        <v>657</v>
      </c>
      <c r="C17" s="84" t="s">
        <v>771</v>
      </c>
      <c r="D17" s="179"/>
      <c r="K17" s="81" t="s">
        <v>849</v>
      </c>
      <c r="L17" s="84" t="s">
        <v>771</v>
      </c>
      <c r="M17" s="179"/>
      <c r="T17" s="81" t="s">
        <v>849</v>
      </c>
      <c r="U17" s="84" t="s">
        <v>771</v>
      </c>
      <c r="V17" s="179"/>
      <c r="AC17" s="81" t="s">
        <v>849</v>
      </c>
      <c r="AD17" s="84" t="s">
        <v>771</v>
      </c>
      <c r="AE17" s="179"/>
      <c r="AL17" s="81" t="s">
        <v>849</v>
      </c>
      <c r="AM17" s="84" t="s">
        <v>771</v>
      </c>
      <c r="AN17" s="179"/>
      <c r="AT17" s="65" t="str">
        <f>IF(D17="","資格証・履歴書等の添付資料を準備出来たら選択してください。","◯")</f>
        <v>資格証・履歴書等の添付資料を準備出来たら選択してください。</v>
      </c>
      <c r="AU17" s="65" t="str">
        <f>IF(M17="","資格証・履歴書等の添付資料を準備出来たら選択してください。","◯")</f>
        <v>資格証・履歴書等の添付資料を準備出来たら選択してください。</v>
      </c>
      <c r="AV17" s="65" t="str">
        <f>IF(V17="","資格証・履歴書等の添付資料を準備出来たら選択してください。","◯")</f>
        <v>資格証・履歴書等の添付資料を準備出来たら選択してください。</v>
      </c>
      <c r="AW17" s="65" t="str">
        <f>IF(AE17="","資格証・履歴書等の添付資料を準備出来たら選択してください。","◯")</f>
        <v>資格証・履歴書等の添付資料を準備出来たら選択してください。</v>
      </c>
      <c r="AX17" s="65" t="str">
        <f>IF(AN17="","資格証・履歴書等の添付資料を準備出来たら選択してください。","◯")</f>
        <v>資格証・履歴書等の添付資料を準備出来たら選択してください。</v>
      </c>
      <c r="AY17" s="215"/>
      <c r="AZ17" s="215"/>
    </row>
    <row r="18" spans="2:52" ht="7.5" customHeight="1">
      <c r="C18" s="89"/>
      <c r="D18" s="90"/>
      <c r="E18" s="67"/>
      <c r="F18" s="67"/>
      <c r="G18" s="67"/>
      <c r="H18" s="67"/>
      <c r="L18" s="89"/>
      <c r="M18" s="90"/>
      <c r="N18" s="67"/>
      <c r="O18" s="67"/>
      <c r="P18" s="67"/>
      <c r="Q18" s="67"/>
      <c r="U18" s="89"/>
      <c r="V18" s="90"/>
      <c r="W18" s="67"/>
      <c r="X18" s="67"/>
      <c r="Y18" s="67"/>
      <c r="Z18" s="67"/>
      <c r="AD18" s="89"/>
      <c r="AE18" s="90"/>
      <c r="AF18" s="67"/>
      <c r="AG18" s="67"/>
      <c r="AH18" s="67"/>
      <c r="AI18" s="67"/>
      <c r="AM18" s="89"/>
      <c r="AN18" s="90"/>
      <c r="AO18" s="67"/>
      <c r="AP18" s="67"/>
      <c r="AQ18" s="67"/>
      <c r="AR18" s="67"/>
      <c r="AT18" s="77"/>
      <c r="AU18" s="77"/>
      <c r="AV18" s="77"/>
      <c r="AW18" s="77"/>
      <c r="AX18" s="77"/>
      <c r="AY18" s="215"/>
      <c r="AZ18" s="215"/>
    </row>
    <row r="19" spans="2:52">
      <c r="C19" s="192" t="s">
        <v>770</v>
      </c>
      <c r="L19" s="192" t="s">
        <v>770</v>
      </c>
      <c r="U19" s="192" t="s">
        <v>770</v>
      </c>
      <c r="AD19" s="192" t="s">
        <v>770</v>
      </c>
      <c r="AM19" s="192" t="s">
        <v>770</v>
      </c>
      <c r="AT19" s="215"/>
      <c r="AU19" s="215"/>
      <c r="AV19" s="215"/>
      <c r="AW19" s="215"/>
      <c r="AX19" s="215"/>
      <c r="AY19" s="215"/>
      <c r="AZ19" s="215"/>
    </row>
    <row r="20" spans="2:52">
      <c r="C20" s="75" t="s">
        <v>629</v>
      </c>
      <c r="D20" s="247" t="s">
        <v>839</v>
      </c>
      <c r="E20" s="87" t="s">
        <v>631</v>
      </c>
      <c r="F20" s="201" t="s">
        <v>820</v>
      </c>
      <c r="L20" s="75" t="s">
        <v>629</v>
      </c>
      <c r="M20" s="247" t="s">
        <v>839</v>
      </c>
      <c r="N20" s="87" t="s">
        <v>631</v>
      </c>
      <c r="O20" s="201" t="s">
        <v>820</v>
      </c>
      <c r="U20" s="75" t="s">
        <v>629</v>
      </c>
      <c r="V20" s="247" t="s">
        <v>839</v>
      </c>
      <c r="W20" s="87" t="s">
        <v>631</v>
      </c>
      <c r="X20" s="201" t="s">
        <v>820</v>
      </c>
      <c r="AD20" s="75" t="s">
        <v>629</v>
      </c>
      <c r="AE20" s="247" t="s">
        <v>839</v>
      </c>
      <c r="AF20" s="87" t="s">
        <v>631</v>
      </c>
      <c r="AG20" s="201" t="s">
        <v>820</v>
      </c>
      <c r="AM20" s="75" t="s">
        <v>629</v>
      </c>
      <c r="AN20" s="247" t="s">
        <v>839</v>
      </c>
      <c r="AO20" s="87" t="s">
        <v>631</v>
      </c>
      <c r="AP20" s="201" t="s">
        <v>820</v>
      </c>
      <c r="AT20" s="215"/>
      <c r="AU20" s="215"/>
      <c r="AV20" s="215"/>
      <c r="AW20" s="215"/>
      <c r="AX20" s="215"/>
      <c r="AY20" s="215"/>
      <c r="AZ20" s="215"/>
    </row>
    <row r="21" spans="2:52">
      <c r="C21" s="210"/>
      <c r="D21" s="211"/>
      <c r="E21" s="245"/>
      <c r="F21" s="242"/>
      <c r="L21" s="210"/>
      <c r="M21" s="211"/>
      <c r="N21" s="245"/>
      <c r="O21" s="242"/>
      <c r="U21" s="210"/>
      <c r="V21" s="211"/>
      <c r="W21" s="245"/>
      <c r="X21" s="242"/>
      <c r="AD21" s="210"/>
      <c r="AE21" s="211"/>
      <c r="AF21" s="245"/>
      <c r="AG21" s="242"/>
      <c r="AM21" s="210"/>
      <c r="AN21" s="211"/>
      <c r="AO21" s="245"/>
      <c r="AP21" s="242"/>
      <c r="AT21" s="215"/>
      <c r="AU21" s="215"/>
      <c r="AV21" s="215"/>
      <c r="AW21" s="215"/>
      <c r="AX21" s="215"/>
      <c r="AY21" s="215"/>
      <c r="AZ21" s="215"/>
    </row>
    <row r="22" spans="2:52">
      <c r="C22" s="210"/>
      <c r="D22" s="211"/>
      <c r="E22" s="245"/>
      <c r="F22" s="242"/>
      <c r="L22" s="210"/>
      <c r="M22" s="211"/>
      <c r="N22" s="245"/>
      <c r="O22" s="242"/>
      <c r="U22" s="210"/>
      <c r="V22" s="211"/>
      <c r="W22" s="245"/>
      <c r="X22" s="242"/>
      <c r="AD22" s="210"/>
      <c r="AE22" s="211"/>
      <c r="AF22" s="245"/>
      <c r="AG22" s="242"/>
      <c r="AM22" s="210"/>
      <c r="AN22" s="211"/>
      <c r="AO22" s="245"/>
      <c r="AP22" s="242"/>
      <c r="AT22" s="215"/>
      <c r="AU22" s="215"/>
      <c r="AV22" s="215"/>
      <c r="AW22" s="215"/>
      <c r="AX22" s="215"/>
      <c r="AY22" s="215"/>
      <c r="AZ22" s="215"/>
    </row>
    <row r="23" spans="2:52">
      <c r="C23" s="210"/>
      <c r="D23" s="211"/>
      <c r="E23" s="245"/>
      <c r="F23" s="242"/>
      <c r="L23" s="210"/>
      <c r="M23" s="211"/>
      <c r="N23" s="245"/>
      <c r="O23" s="242"/>
      <c r="U23" s="210"/>
      <c r="V23" s="211"/>
      <c r="W23" s="245"/>
      <c r="X23" s="242"/>
      <c r="AD23" s="210"/>
      <c r="AE23" s="211"/>
      <c r="AF23" s="245"/>
      <c r="AG23" s="242"/>
      <c r="AM23" s="210"/>
      <c r="AN23" s="211"/>
      <c r="AO23" s="245"/>
      <c r="AP23" s="242"/>
      <c r="AT23" s="215"/>
      <c r="AU23" s="215"/>
      <c r="AV23" s="215"/>
      <c r="AW23" s="215"/>
      <c r="AX23" s="215"/>
      <c r="AY23" s="215"/>
      <c r="AZ23" s="215"/>
    </row>
    <row r="24" spans="2:52">
      <c r="C24" s="210"/>
      <c r="D24" s="211"/>
      <c r="E24" s="245"/>
      <c r="F24" s="242"/>
      <c r="L24" s="210"/>
      <c r="M24" s="211"/>
      <c r="N24" s="245"/>
      <c r="O24" s="242"/>
      <c r="U24" s="210"/>
      <c r="V24" s="211"/>
      <c r="W24" s="245"/>
      <c r="X24" s="242"/>
      <c r="AD24" s="210"/>
      <c r="AE24" s="211"/>
      <c r="AF24" s="245"/>
      <c r="AG24" s="242"/>
      <c r="AM24" s="210"/>
      <c r="AN24" s="211"/>
      <c r="AO24" s="245"/>
      <c r="AP24" s="242"/>
      <c r="AT24" s="215"/>
      <c r="AU24" s="215"/>
      <c r="AV24" s="215"/>
      <c r="AW24" s="215"/>
      <c r="AX24" s="215"/>
      <c r="AY24" s="215"/>
      <c r="AZ24" s="215"/>
    </row>
    <row r="25" spans="2:52">
      <c r="C25" s="210"/>
      <c r="D25" s="211"/>
      <c r="E25" s="245"/>
      <c r="F25" s="242"/>
      <c r="L25" s="210"/>
      <c r="M25" s="211"/>
      <c r="N25" s="245"/>
      <c r="O25" s="242"/>
      <c r="U25" s="210"/>
      <c r="V25" s="211"/>
      <c r="W25" s="245"/>
      <c r="X25" s="242"/>
      <c r="AD25" s="210"/>
      <c r="AE25" s="211"/>
      <c r="AF25" s="245"/>
      <c r="AG25" s="242"/>
      <c r="AM25" s="210"/>
      <c r="AN25" s="211"/>
      <c r="AO25" s="245"/>
      <c r="AP25" s="242"/>
      <c r="AT25" s="215"/>
      <c r="AU25" s="215"/>
      <c r="AV25" s="215"/>
      <c r="AW25" s="215"/>
      <c r="AX25" s="215"/>
      <c r="AY25" s="215"/>
      <c r="AZ25" s="215"/>
    </row>
    <row r="26" spans="2:52">
      <c r="C26" s="210"/>
      <c r="D26" s="211"/>
      <c r="E26" s="245"/>
      <c r="F26" s="242"/>
      <c r="L26" s="210"/>
      <c r="M26" s="211"/>
      <c r="N26" s="245"/>
      <c r="O26" s="242"/>
      <c r="U26" s="210"/>
      <c r="V26" s="211"/>
      <c r="W26" s="245"/>
      <c r="X26" s="242"/>
      <c r="AD26" s="210"/>
      <c r="AE26" s="211"/>
      <c r="AF26" s="245"/>
      <c r="AG26" s="242"/>
      <c r="AM26" s="210"/>
      <c r="AN26" s="211"/>
      <c r="AO26" s="245"/>
      <c r="AP26" s="242"/>
      <c r="AT26" s="215"/>
      <c r="AU26" s="215"/>
      <c r="AV26" s="215"/>
      <c r="AW26" s="215"/>
      <c r="AX26" s="215"/>
      <c r="AY26" s="215"/>
      <c r="AZ26" s="215"/>
    </row>
    <row r="27" spans="2:52">
      <c r="C27" s="210"/>
      <c r="D27" s="211"/>
      <c r="E27" s="245"/>
      <c r="F27" s="242"/>
      <c r="L27" s="210"/>
      <c r="M27" s="211"/>
      <c r="N27" s="245"/>
      <c r="O27" s="242"/>
      <c r="U27" s="210"/>
      <c r="V27" s="211"/>
      <c r="W27" s="245"/>
      <c r="X27" s="242"/>
      <c r="AD27" s="210"/>
      <c r="AE27" s="211"/>
      <c r="AF27" s="245"/>
      <c r="AG27" s="242"/>
      <c r="AM27" s="210"/>
      <c r="AN27" s="211"/>
      <c r="AO27" s="245"/>
      <c r="AP27" s="242"/>
      <c r="AT27" s="215"/>
      <c r="AU27" s="215"/>
      <c r="AV27" s="215"/>
      <c r="AW27" s="215"/>
      <c r="AX27" s="215"/>
      <c r="AY27" s="215"/>
      <c r="AZ27" s="215"/>
    </row>
    <row r="28" spans="2:52">
      <c r="C28" s="210"/>
      <c r="D28" s="211"/>
      <c r="E28" s="245"/>
      <c r="F28" s="242"/>
      <c r="L28" s="210"/>
      <c r="M28" s="211"/>
      <c r="N28" s="245"/>
      <c r="O28" s="242"/>
      <c r="U28" s="210"/>
      <c r="V28" s="211"/>
      <c r="W28" s="245"/>
      <c r="X28" s="242"/>
      <c r="AD28" s="210"/>
      <c r="AE28" s="211"/>
      <c r="AF28" s="245"/>
      <c r="AG28" s="242"/>
      <c r="AM28" s="210"/>
      <c r="AN28" s="211"/>
      <c r="AO28" s="245"/>
      <c r="AP28" s="242"/>
      <c r="AT28" s="215"/>
      <c r="AU28" s="215"/>
      <c r="AV28" s="215"/>
      <c r="AW28" s="215"/>
      <c r="AX28" s="215"/>
      <c r="AY28" s="215"/>
      <c r="AZ28" s="215"/>
    </row>
    <row r="29" spans="2:52">
      <c r="C29" s="210"/>
      <c r="D29" s="211"/>
      <c r="E29" s="245"/>
      <c r="F29" s="242"/>
      <c r="L29" s="210"/>
      <c r="M29" s="211"/>
      <c r="N29" s="245"/>
      <c r="O29" s="242"/>
      <c r="U29" s="210"/>
      <c r="V29" s="211"/>
      <c r="W29" s="245"/>
      <c r="X29" s="242"/>
      <c r="AD29" s="210"/>
      <c r="AE29" s="211"/>
      <c r="AF29" s="245"/>
      <c r="AG29" s="242"/>
      <c r="AM29" s="210"/>
      <c r="AN29" s="211"/>
      <c r="AO29" s="245"/>
      <c r="AP29" s="242"/>
      <c r="AT29" s="215"/>
      <c r="AU29" s="215"/>
      <c r="AV29" s="215"/>
      <c r="AW29" s="215"/>
      <c r="AX29" s="215"/>
      <c r="AY29" s="215"/>
      <c r="AZ29" s="215"/>
    </row>
    <row r="30" spans="2:52">
      <c r="C30" s="210"/>
      <c r="D30" s="211"/>
      <c r="E30" s="245"/>
      <c r="F30" s="242"/>
      <c r="L30" s="210"/>
      <c r="M30" s="211"/>
      <c r="N30" s="245"/>
      <c r="O30" s="242"/>
      <c r="U30" s="210"/>
      <c r="V30" s="211"/>
      <c r="W30" s="245"/>
      <c r="X30" s="242"/>
      <c r="AD30" s="210"/>
      <c r="AE30" s="211"/>
      <c r="AF30" s="245"/>
      <c r="AG30" s="242"/>
      <c r="AM30" s="210"/>
      <c r="AN30" s="211"/>
      <c r="AO30" s="245"/>
      <c r="AP30" s="242"/>
      <c r="AT30" s="215"/>
      <c r="AU30" s="215"/>
      <c r="AV30" s="215"/>
      <c r="AW30" s="215"/>
      <c r="AX30" s="215"/>
      <c r="AY30" s="215"/>
      <c r="AZ30" s="215"/>
    </row>
    <row r="31" spans="2:52">
      <c r="C31" s="210"/>
      <c r="D31" s="211"/>
      <c r="E31" s="245"/>
      <c r="F31" s="242"/>
      <c r="L31" s="210"/>
      <c r="M31" s="211"/>
      <c r="N31" s="245"/>
      <c r="O31" s="242"/>
      <c r="U31" s="210"/>
      <c r="V31" s="211"/>
      <c r="W31" s="245"/>
      <c r="X31" s="242"/>
      <c r="AD31" s="210"/>
      <c r="AE31" s="211"/>
      <c r="AF31" s="245"/>
      <c r="AG31" s="242"/>
      <c r="AM31" s="210"/>
      <c r="AN31" s="211"/>
      <c r="AO31" s="245"/>
      <c r="AP31" s="242"/>
      <c r="AT31" s="215"/>
      <c r="AU31" s="215"/>
      <c r="AV31" s="215"/>
      <c r="AW31" s="215"/>
      <c r="AX31" s="215"/>
      <c r="AY31" s="215"/>
      <c r="AZ31" s="215"/>
    </row>
    <row r="32" spans="2:52">
      <c r="C32" s="210"/>
      <c r="D32" s="211"/>
      <c r="E32" s="245"/>
      <c r="F32" s="242"/>
      <c r="L32" s="210"/>
      <c r="M32" s="211"/>
      <c r="N32" s="245"/>
      <c r="O32" s="242"/>
      <c r="U32" s="210"/>
      <c r="V32" s="211"/>
      <c r="W32" s="245"/>
      <c r="X32" s="242"/>
      <c r="AD32" s="210"/>
      <c r="AE32" s="211"/>
      <c r="AF32" s="245"/>
      <c r="AG32" s="242"/>
      <c r="AM32" s="210"/>
      <c r="AN32" s="211"/>
      <c r="AO32" s="245"/>
      <c r="AP32" s="242"/>
      <c r="AT32" s="215"/>
      <c r="AU32" s="215"/>
      <c r="AV32" s="215"/>
      <c r="AW32" s="215"/>
      <c r="AX32" s="215"/>
      <c r="AY32" s="215"/>
      <c r="AZ32" s="215"/>
    </row>
    <row r="33" spans="3:52">
      <c r="C33" s="210"/>
      <c r="D33" s="211"/>
      <c r="E33" s="245"/>
      <c r="F33" s="242"/>
      <c r="L33" s="210"/>
      <c r="M33" s="211"/>
      <c r="N33" s="245"/>
      <c r="O33" s="242"/>
      <c r="U33" s="210"/>
      <c r="V33" s="211"/>
      <c r="W33" s="245"/>
      <c r="X33" s="242"/>
      <c r="AD33" s="210"/>
      <c r="AE33" s="211"/>
      <c r="AF33" s="245"/>
      <c r="AG33" s="242"/>
      <c r="AM33" s="210"/>
      <c r="AN33" s="211"/>
      <c r="AO33" s="245"/>
      <c r="AP33" s="242"/>
      <c r="AT33" s="215"/>
      <c r="AU33" s="215"/>
      <c r="AV33" s="215"/>
      <c r="AW33" s="215"/>
      <c r="AX33" s="215"/>
      <c r="AY33" s="215"/>
      <c r="AZ33" s="215"/>
    </row>
    <row r="34" spans="3:52" ht="15.75" customHeight="1">
      <c r="C34" s="210"/>
      <c r="D34" s="211"/>
      <c r="E34" s="245"/>
      <c r="F34" s="242"/>
      <c r="L34" s="210"/>
      <c r="M34" s="211"/>
      <c r="N34" s="245"/>
      <c r="O34" s="242"/>
      <c r="U34" s="210"/>
      <c r="V34" s="211"/>
      <c r="W34" s="245"/>
      <c r="X34" s="242"/>
      <c r="AD34" s="210"/>
      <c r="AE34" s="211"/>
      <c r="AF34" s="245"/>
      <c r="AG34" s="242"/>
      <c r="AM34" s="210"/>
      <c r="AN34" s="211"/>
      <c r="AO34" s="245"/>
      <c r="AP34" s="242"/>
      <c r="AT34" s="215"/>
      <c r="AU34" s="215"/>
      <c r="AV34" s="215"/>
      <c r="AW34" s="215"/>
      <c r="AX34" s="215"/>
      <c r="AY34" s="215"/>
      <c r="AZ34" s="215"/>
    </row>
    <row r="35" spans="3:52" ht="15.75" customHeight="1">
      <c r="C35" s="210"/>
      <c r="D35" s="211"/>
      <c r="E35" s="245"/>
      <c r="F35" s="242"/>
      <c r="L35" s="210"/>
      <c r="M35" s="211"/>
      <c r="N35" s="245"/>
      <c r="O35" s="242"/>
      <c r="U35" s="210"/>
      <c r="V35" s="211"/>
      <c r="W35" s="245"/>
      <c r="X35" s="242"/>
      <c r="AD35" s="210"/>
      <c r="AE35" s="211"/>
      <c r="AF35" s="245"/>
      <c r="AG35" s="242"/>
      <c r="AM35" s="210"/>
      <c r="AN35" s="211"/>
      <c r="AO35" s="245"/>
      <c r="AP35" s="242"/>
      <c r="AT35" s="215"/>
      <c r="AU35" s="215"/>
      <c r="AV35" s="215"/>
      <c r="AW35" s="215"/>
      <c r="AX35" s="215"/>
      <c r="AY35" s="215"/>
      <c r="AZ35" s="215"/>
    </row>
    <row r="36" spans="3:52" ht="18" customHeight="1">
      <c r="C36" s="75" t="s">
        <v>632</v>
      </c>
      <c r="D36" s="88">
        <f>SUM(D21:D35)</f>
        <v>0</v>
      </c>
      <c r="E36" s="74"/>
      <c r="F36" s="73"/>
      <c r="L36" s="75" t="s">
        <v>632</v>
      </c>
      <c r="M36" s="88">
        <f>SUM(M21:M35)</f>
        <v>0</v>
      </c>
      <c r="N36" s="74"/>
      <c r="O36" s="73"/>
      <c r="U36" s="75" t="s">
        <v>632</v>
      </c>
      <c r="V36" s="88">
        <f>SUM(V21:V35)</f>
        <v>0</v>
      </c>
      <c r="W36" s="74"/>
      <c r="X36" s="73"/>
      <c r="AD36" s="75" t="s">
        <v>632</v>
      </c>
      <c r="AE36" s="88">
        <f>SUM(AE21:AE35)</f>
        <v>0</v>
      </c>
      <c r="AF36" s="74"/>
      <c r="AG36" s="73"/>
      <c r="AM36" s="75" t="s">
        <v>632</v>
      </c>
      <c r="AN36" s="88">
        <f>SUM(AN21:AN35)</f>
        <v>0</v>
      </c>
      <c r="AO36" s="74"/>
      <c r="AP36" s="73"/>
      <c r="AT36" s="218">
        <f>D36</f>
        <v>0</v>
      </c>
      <c r="AU36" s="218">
        <f>M36</f>
        <v>0</v>
      </c>
      <c r="AV36" s="218">
        <f>V36</f>
        <v>0</v>
      </c>
      <c r="AW36" s="218">
        <f>AE36</f>
        <v>0</v>
      </c>
      <c r="AX36" s="218">
        <f>AN36</f>
        <v>0</v>
      </c>
      <c r="AY36" s="219">
        <f>SUM(AT36:AX36)</f>
        <v>0</v>
      </c>
      <c r="AZ36" s="95" t="str">
        <f>IF(AY36&gt;=600000,"◯","×")</f>
        <v>×</v>
      </c>
    </row>
    <row r="37" spans="3:52" ht="11.25" customHeight="1">
      <c r="AT37" s="215"/>
      <c r="AU37" s="215"/>
      <c r="AV37" s="215"/>
      <c r="AW37" s="215"/>
      <c r="AX37" s="215"/>
      <c r="AY37" s="215"/>
      <c r="AZ37" s="215"/>
    </row>
    <row r="38" spans="3:52" ht="17.25" customHeight="1">
      <c r="AT38" s="215"/>
      <c r="AU38" s="215"/>
      <c r="AV38" s="215"/>
      <c r="AW38" s="215"/>
      <c r="AX38" s="215"/>
      <c r="AY38" s="215"/>
      <c r="AZ38" s="215"/>
    </row>
    <row r="39" spans="3:52" ht="24" hidden="1" customHeight="1">
      <c r="C39" s="70" t="s">
        <v>628</v>
      </c>
      <c r="D39" s="162" t="str">
        <f>AT39</f>
        <v>該当する項目が全て選択・入力されているか確認してください。</v>
      </c>
      <c r="L39" s="70" t="s">
        <v>628</v>
      </c>
      <c r="M39" s="162" t="str">
        <f>AU39</f>
        <v>該当する項目が全て選択・入力されているか確認してください。</v>
      </c>
      <c r="U39" s="70" t="s">
        <v>628</v>
      </c>
      <c r="V39" s="162" t="str">
        <f>AV39</f>
        <v>該当する項目が全て選択・入力されているか確認してください。</v>
      </c>
      <c r="AD39" s="70" t="s">
        <v>628</v>
      </c>
      <c r="AE39" s="162" t="str">
        <f>AW39</f>
        <v>該当する項目が全て選択・入力されているか確認してください。</v>
      </c>
      <c r="AM39" s="70" t="s">
        <v>628</v>
      </c>
      <c r="AN39" s="162" t="str">
        <f>AX39</f>
        <v>該当する項目が全て選択・入力されているか確認してください。</v>
      </c>
      <c r="AT39" s="65" t="str">
        <f>IF(AND(OR(AT8="◯",AT8="事業名称を入力してください。"),AT9="◯",AT10="◯",$AZ$12="◯",AT14="◯",AT15="◯",AT16="◯",AT17="◯",AZ36="◯"),"◯","該当する項目が全て選択・入力されているか確認してください。")</f>
        <v>該当する項目が全て選択・入力されているか確認してください。</v>
      </c>
      <c r="AU39" s="65" t="str">
        <f>IF(AND(OR(AU8="◯",AU8="事業名称を入力してください。"),AU9="◯",AU10="◯",AZ12="◯",AU14="◯",AU15="◯",AU16="◯",AU17="◯",AZ36="◯"),"◯","該当する項目が全て選択・入力されているか確認してください。")</f>
        <v>該当する項目が全て選択・入力されているか確認してください。</v>
      </c>
      <c r="AV39" s="65" t="str">
        <f>IF(AND(OR(AV8="◯",AV8="事業名称を入力してください。"),AV9="◯",AV10="◯",AZ12="◯",AV14="◯",AV15="◯",AV16="◯",AV17="◯",AZ36="◯"),"◯","該当する項目が全て選択・入力されているか確認してください。")</f>
        <v>該当する項目が全て選択・入力されているか確認してください。</v>
      </c>
      <c r="AW39" s="65" t="str">
        <f>IF(AND(OR(AE8="◯",AE8="事業名称を入力してください。"),AE9="◯",AE10="◯",AZ12="◯",AE14="◯",AE15="◯",AE16="◯",AE17="◯",AZ36="◯"),"◯","該当する項目が全て選択・入力されているか確認してください。")</f>
        <v>該当する項目が全て選択・入力されているか確認してください。</v>
      </c>
      <c r="AX39" s="65" t="str">
        <f>IF(AND(OR(AN8="◯",AN8="事業名称を入力してください。"),AN9="◯",AN10="◯",AZ12="◯",AN14="◯",AN15="◯",AN16="◯",AN17="◯",AZ36="◯"),"◯","該当する項目が全て選択・入力されているか確認してください。")</f>
        <v>該当する項目が全て選択・入力されているか確認してください。</v>
      </c>
      <c r="AY39" s="215"/>
      <c r="AZ39" s="215"/>
    </row>
    <row r="40" spans="3:52" ht="27" hidden="1" customHeight="1">
      <c r="C40" s="70" t="s">
        <v>627</v>
      </c>
      <c r="D40" s="162" t="str">
        <f>AT40</f>
        <v>金額を確認してください。</v>
      </c>
      <c r="L40" s="70" t="s">
        <v>627</v>
      </c>
      <c r="M40" s="162" t="str">
        <f>AU40</f>
        <v>金額を確認してください。</v>
      </c>
      <c r="U40" s="70" t="s">
        <v>627</v>
      </c>
      <c r="V40" s="162" t="str">
        <f>AV40</f>
        <v>金額を確認してください。</v>
      </c>
      <c r="AD40" s="70" t="s">
        <v>627</v>
      </c>
      <c r="AE40" s="162" t="str">
        <f>AW40</f>
        <v>金額を確認してください。</v>
      </c>
      <c r="AM40" s="70" t="s">
        <v>627</v>
      </c>
      <c r="AN40" s="162" t="str">
        <f>AX40</f>
        <v>金額を確認してください。</v>
      </c>
      <c r="AT40" s="65" t="str">
        <f>IF(AZ36="◯","◯","金額を確認してください。")</f>
        <v>金額を確認してください。</v>
      </c>
      <c r="AU40" s="65" t="str">
        <f>IF(AZ36="◯","◯","金額を確認してください。")</f>
        <v>金額を確認してください。</v>
      </c>
      <c r="AV40" s="65" t="str">
        <f>IF(AZ36="◯","◯","金額を確認してください。")</f>
        <v>金額を確認してください。</v>
      </c>
      <c r="AW40" s="65" t="str">
        <f>IF(AZ36="◯","◯","金額を確認してください。")</f>
        <v>金額を確認してください。</v>
      </c>
      <c r="AX40" s="65" t="str">
        <f>IF(AZ36="◯","◯","金額を確認してください。")</f>
        <v>金額を確認してください。</v>
      </c>
      <c r="AY40" s="215"/>
      <c r="AZ40" s="215"/>
    </row>
    <row r="41" spans="3:52" ht="18" customHeight="1">
      <c r="AT41" s="215" t="str">
        <f>IF(AND((D39="◯"),(D40="◯")),"提出可能","提出不可")</f>
        <v>提出不可</v>
      </c>
      <c r="AU41" s="215" t="str">
        <f>IF(AND((M39="◯"),(M40="◯")),"提出可能","提出不可")</f>
        <v>提出不可</v>
      </c>
      <c r="AV41" s="215" t="str">
        <f>IF(AND((V39="◯"),(V40="◯")),"提出可能","提出不可")</f>
        <v>提出不可</v>
      </c>
      <c r="AW41" s="215" t="str">
        <f>IF(AND((AE39="◯"),(AE40="◯")),"提出可能","提出不可")</f>
        <v>提出不可</v>
      </c>
      <c r="AX41" s="215" t="str">
        <f>IF(AND((AN39="◯"),(AN40="◯")),"提出可能","提出不可")</f>
        <v>提出不可</v>
      </c>
      <c r="AY41" s="215"/>
      <c r="AZ41" s="215"/>
    </row>
    <row r="42" spans="3:52" ht="32.25" customHeight="1"/>
    <row r="43" spans="3:52" ht="27" customHeight="1">
      <c r="AY43" s="79"/>
    </row>
    <row r="44" spans="3:52">
      <c r="AY44" s="79"/>
    </row>
  </sheetData>
  <sheetProtection algorithmName="SHA-512" hashValue="2xZvisvIDYgPpp1Cg8zMVzwy+XJZ3JOcWTSKnulHTUbdy3pBJFqP6079WCDOLNlNqn/rTRJKGa0hiA4pqPndbQ==" saltValue="+ztkPOYz6OjsorFdhu4SeA==" spinCount="100000" sheet="1" formatCells="0" formatColumns="0" formatRows="0"/>
  <mergeCells count="15">
    <mergeCell ref="AN8:AR8"/>
    <mergeCell ref="AN9:AR9"/>
    <mergeCell ref="AN10:AR10"/>
    <mergeCell ref="V8:Z8"/>
    <mergeCell ref="V9:Z9"/>
    <mergeCell ref="V10:Z10"/>
    <mergeCell ref="AE8:AI8"/>
    <mergeCell ref="AE9:AI9"/>
    <mergeCell ref="AE10:AI10"/>
    <mergeCell ref="D8:H8"/>
    <mergeCell ref="D9:H9"/>
    <mergeCell ref="D10:H10"/>
    <mergeCell ref="M8:Q8"/>
    <mergeCell ref="M9:Q9"/>
    <mergeCell ref="M10:Q10"/>
  </mergeCells>
  <phoneticPr fontId="1"/>
  <conditionalFormatting sqref="C21:C35">
    <cfRule type="expression" dxfId="657" priority="107">
      <formula>ISTEXT($C21)</formula>
    </cfRule>
  </conditionalFormatting>
  <conditionalFormatting sqref="C21:F35">
    <cfRule type="expression" dxfId="656" priority="24">
      <formula>#REF!="◯"</formula>
    </cfRule>
  </conditionalFormatting>
  <conditionalFormatting sqref="D11">
    <cfRule type="expression" dxfId="655" priority="108">
      <formula>ISNUMBER(D11)</formula>
    </cfRule>
  </conditionalFormatting>
  <conditionalFormatting sqref="D11:D17">
    <cfRule type="expression" dxfId="654" priority="106">
      <formula>#REF!="◯"</formula>
    </cfRule>
  </conditionalFormatting>
  <conditionalFormatting sqref="D12">
    <cfRule type="expression" dxfId="653" priority="105">
      <formula>ISNUMBER(D12)</formula>
    </cfRule>
  </conditionalFormatting>
  <conditionalFormatting sqref="D13">
    <cfRule type="expression" dxfId="652" priority="104">
      <formula>ISTEXT($D$13)</formula>
    </cfRule>
  </conditionalFormatting>
  <conditionalFormatting sqref="D14">
    <cfRule type="expression" dxfId="651" priority="103">
      <formula>ISTEXT($D$14)</formula>
    </cfRule>
  </conditionalFormatting>
  <conditionalFormatting sqref="D15">
    <cfRule type="expression" dxfId="650" priority="102">
      <formula>ISTEXT($D$15)</formula>
    </cfRule>
  </conditionalFormatting>
  <conditionalFormatting sqref="D16">
    <cfRule type="expression" dxfId="649" priority="101">
      <formula>ISTEXT($D$16)</formula>
    </cfRule>
  </conditionalFormatting>
  <conditionalFormatting sqref="D17">
    <cfRule type="expression" dxfId="648" priority="100">
      <formula>ISTEXT($D$17)</formula>
    </cfRule>
  </conditionalFormatting>
  <conditionalFormatting sqref="D21:D35">
    <cfRule type="expression" dxfId="647" priority="98">
      <formula>ISNUMBER($D21)</formula>
    </cfRule>
  </conditionalFormatting>
  <conditionalFormatting sqref="D8:H8">
    <cfRule type="expression" dxfId="646" priority="112">
      <formula>ISTEXT($D$8)</formula>
    </cfRule>
  </conditionalFormatting>
  <conditionalFormatting sqref="D9:H9">
    <cfRule type="expression" dxfId="645" priority="111">
      <formula>ISTEXT($D$9)</formula>
    </cfRule>
    <cfRule type="expression" dxfId="644" priority="110">
      <formula>NOT($D8="その他")</formula>
    </cfRule>
    <cfRule type="expression" dxfId="643" priority="99">
      <formula>$D$8=""</formula>
    </cfRule>
  </conditionalFormatting>
  <conditionalFormatting sqref="D10:H10">
    <cfRule type="expression" dxfId="642" priority="109">
      <formula>ISTEXT($D$10)</formula>
    </cfRule>
  </conditionalFormatting>
  <conditionalFormatting sqref="E21:E35">
    <cfRule type="expression" dxfId="641" priority="97">
      <formula>ISTEXT($E21)</formula>
    </cfRule>
  </conditionalFormatting>
  <conditionalFormatting sqref="F21:F35">
    <cfRule type="expression" dxfId="640" priority="9">
      <formula>ISTEXT(F21)</formula>
    </cfRule>
  </conditionalFormatting>
  <conditionalFormatting sqref="H2">
    <cfRule type="containsBlanks" dxfId="639" priority="113">
      <formula>LEN(TRIM(H2))=0</formula>
    </cfRule>
    <cfRule type="containsBlanks" priority="114">
      <formula>LEN(TRIM(H2))=0</formula>
    </cfRule>
  </conditionalFormatting>
  <conditionalFormatting sqref="L21:L35">
    <cfRule type="expression" dxfId="638" priority="89">
      <formula>ISTEXT($L21)</formula>
    </cfRule>
  </conditionalFormatting>
  <conditionalFormatting sqref="L21:O35">
    <cfRule type="expression" dxfId="637" priority="8">
      <formula>#REF!="◯"</formula>
    </cfRule>
  </conditionalFormatting>
  <conditionalFormatting sqref="M11">
    <cfRule type="expression" dxfId="636" priority="90">
      <formula>ISNUMBER($M11)</formula>
    </cfRule>
  </conditionalFormatting>
  <conditionalFormatting sqref="M11:M17">
    <cfRule type="expression" dxfId="635" priority="88">
      <formula>#REF!="◯"</formula>
    </cfRule>
  </conditionalFormatting>
  <conditionalFormatting sqref="M12">
    <cfRule type="expression" dxfId="634" priority="87">
      <formula>ISNUMBER(M12)</formula>
    </cfRule>
  </conditionalFormatting>
  <conditionalFormatting sqref="M13">
    <cfRule type="expression" dxfId="633" priority="86">
      <formula>ISTEXT($M$13)</formula>
    </cfRule>
  </conditionalFormatting>
  <conditionalFormatting sqref="M14">
    <cfRule type="expression" dxfId="632" priority="85">
      <formula>ISTEXT($M$14)</formula>
    </cfRule>
  </conditionalFormatting>
  <conditionalFormatting sqref="M15">
    <cfRule type="expression" dxfId="631" priority="84">
      <formula>ISTEXT($M$15)</formula>
    </cfRule>
  </conditionalFormatting>
  <conditionalFormatting sqref="M16">
    <cfRule type="expression" dxfId="630" priority="83">
      <formula>ISTEXT($M$16)</formula>
    </cfRule>
  </conditionalFormatting>
  <conditionalFormatting sqref="M17">
    <cfRule type="expression" dxfId="629" priority="82">
      <formula>ISTEXT($M$17)</formula>
    </cfRule>
  </conditionalFormatting>
  <conditionalFormatting sqref="M21:M35">
    <cfRule type="expression" dxfId="628" priority="80">
      <formula>ISNUMBER($M21)</formula>
    </cfRule>
  </conditionalFormatting>
  <conditionalFormatting sqref="M8:Q8">
    <cfRule type="expression" dxfId="627" priority="94">
      <formula>ISTEXT($M$8)</formula>
    </cfRule>
  </conditionalFormatting>
  <conditionalFormatting sqref="M9:Q9">
    <cfRule type="expression" dxfId="626" priority="92">
      <formula>NOT($M$8="その他")</formula>
    </cfRule>
    <cfRule type="expression" dxfId="625" priority="93">
      <formula>ISTEXT($M$9)</formula>
    </cfRule>
    <cfRule type="expression" dxfId="624" priority="81">
      <formula>$M$8=""</formula>
    </cfRule>
  </conditionalFormatting>
  <conditionalFormatting sqref="M10:Q10">
    <cfRule type="expression" dxfId="623" priority="91">
      <formula>ISTEXT($M$10)</formula>
    </cfRule>
  </conditionalFormatting>
  <conditionalFormatting sqref="N21:N35">
    <cfRule type="expression" dxfId="622" priority="79">
      <formula>ISTEXT($N21)</formula>
    </cfRule>
  </conditionalFormatting>
  <conditionalFormatting sqref="O21:O35">
    <cfRule type="expression" dxfId="621" priority="7">
      <formula>ISTEXT(O21)</formula>
    </cfRule>
  </conditionalFormatting>
  <conditionalFormatting sqref="Q2">
    <cfRule type="containsBlanks" dxfId="620" priority="95">
      <formula>LEN(TRIM(Q2))=0</formula>
    </cfRule>
    <cfRule type="containsBlanks" priority="96">
      <formula>LEN(TRIM(Q2))=0</formula>
    </cfRule>
  </conditionalFormatting>
  <conditionalFormatting sqref="U21:U35">
    <cfRule type="expression" dxfId="619" priority="71">
      <formula>ISTEXT($U21)</formula>
    </cfRule>
  </conditionalFormatting>
  <conditionalFormatting sqref="U21:X35">
    <cfRule type="expression" dxfId="618" priority="6">
      <formula>#REF!="◯"</formula>
    </cfRule>
  </conditionalFormatting>
  <conditionalFormatting sqref="V11">
    <cfRule type="expression" dxfId="617" priority="72">
      <formula>ISNUMBER($V11)</formula>
    </cfRule>
  </conditionalFormatting>
  <conditionalFormatting sqref="V11:V17">
    <cfRule type="expression" dxfId="616" priority="70">
      <formula>#REF!="◯"</formula>
    </cfRule>
  </conditionalFormatting>
  <conditionalFormatting sqref="V12">
    <cfRule type="expression" dxfId="615" priority="69">
      <formula>ISNUMBER(V12)</formula>
    </cfRule>
  </conditionalFormatting>
  <conditionalFormatting sqref="V13">
    <cfRule type="expression" dxfId="614" priority="68">
      <formula>ISTEXT($V$13)</formula>
    </cfRule>
  </conditionalFormatting>
  <conditionalFormatting sqref="V14">
    <cfRule type="expression" dxfId="613" priority="67">
      <formula>ISTEXT($V$14)</formula>
    </cfRule>
  </conditionalFormatting>
  <conditionalFormatting sqref="V15">
    <cfRule type="expression" dxfId="612" priority="66">
      <formula>ISTEXT($V$15)</formula>
    </cfRule>
  </conditionalFormatting>
  <conditionalFormatting sqref="V16">
    <cfRule type="expression" dxfId="611" priority="65">
      <formula>ISTEXT($V$16)</formula>
    </cfRule>
  </conditionalFormatting>
  <conditionalFormatting sqref="V17">
    <cfRule type="expression" dxfId="610" priority="64">
      <formula>ISTEXT($V$17)</formula>
    </cfRule>
  </conditionalFormatting>
  <conditionalFormatting sqref="V21:V35">
    <cfRule type="expression" dxfId="609" priority="62">
      <formula>ISNUMBER($V21)</formula>
    </cfRule>
  </conditionalFormatting>
  <conditionalFormatting sqref="V8:Z8">
    <cfRule type="expression" dxfId="608" priority="76">
      <formula>ISTEXT($V$8)</formula>
    </cfRule>
  </conditionalFormatting>
  <conditionalFormatting sqref="V9:Z9">
    <cfRule type="expression" dxfId="607" priority="63">
      <formula>$V$8=""</formula>
    </cfRule>
    <cfRule type="expression" dxfId="606" priority="74">
      <formula>NOT($V8="その他")</formula>
    </cfRule>
    <cfRule type="expression" dxfId="605" priority="75">
      <formula>ISTEXT($V$9)</formula>
    </cfRule>
  </conditionalFormatting>
  <conditionalFormatting sqref="V10:Z10">
    <cfRule type="expression" dxfId="604" priority="73">
      <formula>ISTEXT($V$10)</formula>
    </cfRule>
  </conditionalFormatting>
  <conditionalFormatting sqref="W21:W35">
    <cfRule type="expression" dxfId="603" priority="61">
      <formula>ISTEXT($W21)</formula>
    </cfRule>
  </conditionalFormatting>
  <conditionalFormatting sqref="X21:X35">
    <cfRule type="expression" dxfId="602" priority="5">
      <formula>ISTEXT(X21)</formula>
    </cfRule>
  </conditionalFormatting>
  <conditionalFormatting sqref="Z2">
    <cfRule type="containsBlanks" priority="78">
      <formula>LEN(TRIM(Z2))=0</formula>
    </cfRule>
    <cfRule type="containsBlanks" dxfId="601" priority="77">
      <formula>LEN(TRIM(Z2))=0</formula>
    </cfRule>
  </conditionalFormatting>
  <conditionalFormatting sqref="AD21:AD35">
    <cfRule type="expression" dxfId="600" priority="53">
      <formula>ISTEXT($AD21)</formula>
    </cfRule>
  </conditionalFormatting>
  <conditionalFormatting sqref="AD21:AG35">
    <cfRule type="expression" dxfId="599" priority="4">
      <formula>#REF!="◯"</formula>
    </cfRule>
  </conditionalFormatting>
  <conditionalFormatting sqref="AE9">
    <cfRule type="expression" dxfId="598" priority="57">
      <formula>ISTEXT($AE$9)</formula>
    </cfRule>
    <cfRule type="expression" dxfId="597" priority="56">
      <formula>NOT($AE8="その他")</formula>
    </cfRule>
    <cfRule type="expression" dxfId="596" priority="45">
      <formula>$AE$8=""</formula>
    </cfRule>
  </conditionalFormatting>
  <conditionalFormatting sqref="AE11">
    <cfRule type="expression" dxfId="595" priority="54">
      <formula>ISNUMBER($AE11)</formula>
    </cfRule>
  </conditionalFormatting>
  <conditionalFormatting sqref="AE11:AE17">
    <cfRule type="expression" dxfId="594" priority="52">
      <formula>#REF!="◯"</formula>
    </cfRule>
  </conditionalFormatting>
  <conditionalFormatting sqref="AE12">
    <cfRule type="expression" dxfId="593" priority="51">
      <formula>ISNUMBER(AE12)</formula>
    </cfRule>
  </conditionalFormatting>
  <conditionalFormatting sqref="AE13">
    <cfRule type="expression" dxfId="592" priority="50">
      <formula>ISTEXT($AE$13)</formula>
    </cfRule>
  </conditionalFormatting>
  <conditionalFormatting sqref="AE14">
    <cfRule type="expression" dxfId="591" priority="49">
      <formula>ISTEXT($AE$14)</formula>
    </cfRule>
  </conditionalFormatting>
  <conditionalFormatting sqref="AE15">
    <cfRule type="expression" dxfId="590" priority="48">
      <formula>ISTEXT($AE$15)</formula>
    </cfRule>
  </conditionalFormatting>
  <conditionalFormatting sqref="AE16">
    <cfRule type="expression" dxfId="589" priority="47">
      <formula>ISTEXT($AE$16)</formula>
    </cfRule>
  </conditionalFormatting>
  <conditionalFormatting sqref="AE17">
    <cfRule type="expression" dxfId="588" priority="46">
      <formula>ISTEXT($AE$17)</formula>
    </cfRule>
  </conditionalFormatting>
  <conditionalFormatting sqref="AE21:AE35">
    <cfRule type="expression" dxfId="587" priority="44">
      <formula>ISNUMBER($AE21)</formula>
    </cfRule>
  </conditionalFormatting>
  <conditionalFormatting sqref="AE8:AI8">
    <cfRule type="expression" dxfId="586" priority="58">
      <formula>ISTEXT($AE$8)</formula>
    </cfRule>
  </conditionalFormatting>
  <conditionalFormatting sqref="AE10:AI10">
    <cfRule type="expression" dxfId="585" priority="55">
      <formula>ISTEXT($AE$10)</formula>
    </cfRule>
  </conditionalFormatting>
  <conditionalFormatting sqref="AF21:AF35">
    <cfRule type="expression" dxfId="584" priority="43">
      <formula>ISTEXT($AF21)</formula>
    </cfRule>
  </conditionalFormatting>
  <conditionalFormatting sqref="AG21:AG35">
    <cfRule type="expression" dxfId="583" priority="3">
      <formula>ISTEXT(AG21)</formula>
    </cfRule>
  </conditionalFormatting>
  <conditionalFormatting sqref="AI2">
    <cfRule type="containsBlanks" priority="60">
      <formula>LEN(TRIM(AI2))=0</formula>
    </cfRule>
    <cfRule type="containsBlanks" dxfId="582" priority="59">
      <formula>LEN(TRIM(AI2))=0</formula>
    </cfRule>
  </conditionalFormatting>
  <conditionalFormatting sqref="AM21:AM35">
    <cfRule type="expression" dxfId="581" priority="35">
      <formula>ISTEXT($AM21)</formula>
    </cfRule>
  </conditionalFormatting>
  <conditionalFormatting sqref="AM21:AP35">
    <cfRule type="expression" dxfId="580" priority="2">
      <formula>#REF!="◯"</formula>
    </cfRule>
  </conditionalFormatting>
  <conditionalFormatting sqref="AN11">
    <cfRule type="expression" dxfId="579" priority="36">
      <formula>ISNUMBER($AN11)</formula>
    </cfRule>
  </conditionalFormatting>
  <conditionalFormatting sqref="AN11:AN17">
    <cfRule type="expression" dxfId="578" priority="34">
      <formula>#REF!="◯"</formula>
    </cfRule>
  </conditionalFormatting>
  <conditionalFormatting sqref="AN12">
    <cfRule type="expression" dxfId="577" priority="33">
      <formula>ISNUMBER(AN12)</formula>
    </cfRule>
  </conditionalFormatting>
  <conditionalFormatting sqref="AN13">
    <cfRule type="expression" dxfId="576" priority="32">
      <formula>ISTEXT($AN$13)</formula>
    </cfRule>
  </conditionalFormatting>
  <conditionalFormatting sqref="AN14">
    <cfRule type="expression" dxfId="575" priority="31">
      <formula>ISTEXT($AN$14)</formula>
    </cfRule>
  </conditionalFormatting>
  <conditionalFormatting sqref="AN15">
    <cfRule type="expression" dxfId="574" priority="30">
      <formula>ISTEXT($AN$15)</formula>
    </cfRule>
  </conditionalFormatting>
  <conditionalFormatting sqref="AN16">
    <cfRule type="expression" dxfId="573" priority="29">
      <formula>ISTEXT($AN$16)</formula>
    </cfRule>
  </conditionalFormatting>
  <conditionalFormatting sqref="AN17">
    <cfRule type="expression" dxfId="572" priority="28">
      <formula>ISTEXT($AN$17)</formula>
    </cfRule>
  </conditionalFormatting>
  <conditionalFormatting sqref="AN21:AN35">
    <cfRule type="expression" dxfId="571" priority="26">
      <formula>ISNUMBER($AN21)</formula>
    </cfRule>
  </conditionalFormatting>
  <conditionalFormatting sqref="AN8:AR8">
    <cfRule type="expression" dxfId="570" priority="40">
      <formula>ISTEXT($AN$8)</formula>
    </cfRule>
  </conditionalFormatting>
  <conditionalFormatting sqref="AN9:AR9">
    <cfRule type="expression" dxfId="569" priority="39">
      <formula>ISTEXT($AN$9)</formula>
    </cfRule>
    <cfRule type="expression" dxfId="568" priority="27">
      <formula>$AN$8=""</formula>
    </cfRule>
    <cfRule type="expression" dxfId="567" priority="38">
      <formula>NOT($AN8="その他")</formula>
    </cfRule>
  </conditionalFormatting>
  <conditionalFormatting sqref="AN10:AR10">
    <cfRule type="expression" dxfId="566" priority="37">
      <formula>ISTEXT($AN$10)</formula>
    </cfRule>
  </conditionalFormatting>
  <conditionalFormatting sqref="AO21:AO35">
    <cfRule type="expression" dxfId="565" priority="25">
      <formula>ISTEXT($AO21)</formula>
    </cfRule>
  </conditionalFormatting>
  <conditionalFormatting sqref="AP21:AP35">
    <cfRule type="expression" dxfId="564" priority="1">
      <formula>ISTEXT(AP21)</formula>
    </cfRule>
  </conditionalFormatting>
  <conditionalFormatting sqref="AR2">
    <cfRule type="containsBlanks" priority="42">
      <formula>LEN(TRIM(AR2))=0</formula>
    </cfRule>
    <cfRule type="containsBlanks" dxfId="563" priority="41">
      <formula>LEN(TRIM(AR2))=0</formula>
    </cfRule>
  </conditionalFormatting>
  <pageMargins left="0.7" right="0.7" top="0.75" bottom="0.75" header="0.3" footer="0.3"/>
  <pageSetup paperSize="9" scale="98"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sheet!$B$73:$B$75</xm:f>
          </x14:formula1>
          <xm:sqref>M8:Q8 D8:H8 AN8:AR8 AE8:AI8 V8:Z8</xm:sqref>
        </x14:dataValidation>
        <x14:dataValidation type="list" allowBlank="1" showInputMessage="1" showErrorMessage="1" xr:uid="{00000000-0002-0000-0900-000004000000}">
          <x14:formula1>
            <xm:f>sheet!$B$1:$B$3</xm:f>
          </x14:formula1>
          <xm:sqref>D15:D17 D13 M15:M17 M13 V15:V17 V13 AE15:AE17 AE13 AN15:AN17 AN13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U17"/>
  <sheetViews>
    <sheetView showGridLines="0" view="pageBreakPreview" zoomScaleNormal="100" zoomScaleSheetLayoutView="100" workbookViewId="0">
      <selection activeCell="D8" sqref="D8:G8"/>
    </sheetView>
  </sheetViews>
  <sheetFormatPr defaultRowHeight="13.5"/>
  <cols>
    <col min="1" max="1" width="1" customWidth="1"/>
    <col min="2" max="2" width="2.5" customWidth="1"/>
    <col min="3" max="3" width="17.125" customWidth="1"/>
    <col min="4" max="4" width="12.25" customWidth="1"/>
    <col min="5" max="5" width="12.5" customWidth="1"/>
    <col min="6" max="6" width="10.5" customWidth="1"/>
    <col min="7" max="7" width="17.5" customWidth="1"/>
    <col min="8" max="8" width="1.625" customWidth="1"/>
    <col min="9" max="9" width="1" customWidth="1"/>
    <col min="10" max="10" width="2.5" customWidth="1"/>
    <col min="11" max="11" width="17.125" customWidth="1"/>
    <col min="12" max="12" width="13.625" customWidth="1"/>
    <col min="13" max="13" width="12.5" customWidth="1"/>
    <col min="14" max="14" width="10.5" customWidth="1"/>
    <col min="15" max="15" width="18.25" customWidth="1"/>
    <col min="16" max="16" width="1.625" customWidth="1"/>
    <col min="17" max="17" width="1" customWidth="1"/>
    <col min="18" max="18" width="2.5" customWidth="1"/>
    <col min="19" max="19" width="17.125" customWidth="1"/>
    <col min="20" max="20" width="11.875" customWidth="1"/>
    <col min="21" max="21" width="14.375" customWidth="1"/>
    <col min="22" max="22" width="10.5" customWidth="1"/>
    <col min="23" max="23" width="17.375" customWidth="1"/>
    <col min="24" max="24" width="1.625" customWidth="1"/>
    <col min="25" max="25" width="1" customWidth="1"/>
    <col min="26" max="26" width="2.5" customWidth="1"/>
    <col min="27" max="27" width="17.125" customWidth="1"/>
    <col min="28" max="28" width="11.875" customWidth="1"/>
    <col min="29" max="29" width="14.25" customWidth="1"/>
    <col min="30" max="30" width="10.5" customWidth="1"/>
    <col min="31" max="31" width="17.375" customWidth="1"/>
    <col min="32" max="32" width="1.625" customWidth="1"/>
    <col min="33" max="33" width="1" customWidth="1"/>
    <col min="34" max="34" width="2.5" customWidth="1"/>
    <col min="35" max="35" width="17.125" customWidth="1"/>
    <col min="36" max="36" width="11.875" customWidth="1"/>
    <col min="37" max="37" width="12.5" customWidth="1"/>
    <col min="38" max="38" width="10.5" customWidth="1"/>
    <col min="39" max="39" width="17.125" customWidth="1"/>
    <col min="40" max="40" width="1.625" customWidth="1"/>
    <col min="41" max="41" width="25" hidden="1" customWidth="1"/>
    <col min="42" max="42" width="23" hidden="1" customWidth="1"/>
    <col min="43" max="43" width="23.625" hidden="1" customWidth="1"/>
    <col min="44" max="44" width="21" hidden="1" customWidth="1"/>
    <col min="45" max="45" width="24.5" hidden="1" customWidth="1"/>
    <col min="46" max="46" width="15.75" hidden="1" customWidth="1"/>
    <col min="47" max="47" width="9" hidden="1" customWidth="1"/>
    <col min="48" max="48" width="9" customWidth="1"/>
  </cols>
  <sheetData>
    <row r="1" spans="2:47">
      <c r="AO1" t="s">
        <v>647</v>
      </c>
      <c r="AP1" t="s">
        <v>815</v>
      </c>
      <c r="AQ1" t="s">
        <v>816</v>
      </c>
      <c r="AR1" t="s">
        <v>817</v>
      </c>
      <c r="AS1" t="s">
        <v>818</v>
      </c>
    </row>
    <row r="2" spans="2:47">
      <c r="F2" s="69" t="s">
        <v>1</v>
      </c>
      <c r="G2" s="199">
        <f>'提出表（表紙）'!$I$2</f>
        <v>0</v>
      </c>
      <c r="N2" s="69" t="s">
        <v>1</v>
      </c>
      <c r="O2" s="199">
        <f>'提出表（表紙）'!$I$2</f>
        <v>0</v>
      </c>
      <c r="V2" s="69" t="s">
        <v>1</v>
      </c>
      <c r="W2" s="199">
        <f>'提出表（表紙）'!$I$2</f>
        <v>0</v>
      </c>
      <c r="AD2" s="69" t="s">
        <v>1</v>
      </c>
      <c r="AE2" s="199">
        <f>'提出表（表紙）'!$I$2</f>
        <v>0</v>
      </c>
      <c r="AL2" s="69" t="s">
        <v>1</v>
      </c>
      <c r="AM2" s="199">
        <f>'提出表（表紙）'!$I$2</f>
        <v>0</v>
      </c>
    </row>
    <row r="3" spans="2:47">
      <c r="F3" s="69" t="s">
        <v>0</v>
      </c>
      <c r="G3" s="199" t="str">
        <f>'提出表（表紙）'!$I$3</f>
        <v/>
      </c>
      <c r="N3" s="69" t="s">
        <v>0</v>
      </c>
      <c r="O3" s="199" t="str">
        <f>'提出表（表紙）'!$I$3</f>
        <v/>
      </c>
      <c r="V3" s="69" t="s">
        <v>0</v>
      </c>
      <c r="W3" s="199" t="str">
        <f>'提出表（表紙）'!$I$3</f>
        <v/>
      </c>
      <c r="AD3" s="69" t="s">
        <v>0</v>
      </c>
      <c r="AE3" s="199" t="str">
        <f>'提出表（表紙）'!$I$3</f>
        <v/>
      </c>
      <c r="AL3" s="69" t="s">
        <v>0</v>
      </c>
      <c r="AM3" s="199" t="str">
        <f>'提出表（表紙）'!$I$3</f>
        <v/>
      </c>
    </row>
    <row r="4" spans="2:47" ht="10.5" customHeight="1"/>
    <row r="5" spans="2:47" ht="21" customHeight="1">
      <c r="C5" s="203" t="s">
        <v>1746</v>
      </c>
      <c r="D5" s="61"/>
      <c r="F5" s="183"/>
      <c r="G5" s="67"/>
      <c r="K5" s="203" t="s">
        <v>1746</v>
      </c>
      <c r="L5" s="61"/>
      <c r="N5" s="183"/>
      <c r="O5" s="67"/>
      <c r="S5" s="203" t="s">
        <v>1746</v>
      </c>
      <c r="T5" s="61"/>
      <c r="V5" s="183"/>
      <c r="W5" s="67"/>
      <c r="AA5" s="203" t="s">
        <v>1746</v>
      </c>
      <c r="AB5" s="61"/>
      <c r="AD5" s="183"/>
      <c r="AE5" s="67"/>
      <c r="AI5" s="203" t="s">
        <v>1746</v>
      </c>
      <c r="AJ5" s="61"/>
      <c r="AL5" s="183"/>
      <c r="AM5" s="67"/>
      <c r="AO5" s="64"/>
      <c r="AP5" s="64"/>
      <c r="AQ5" s="64"/>
      <c r="AR5" s="64"/>
      <c r="AS5" s="64"/>
    </row>
    <row r="6" spans="2:47" ht="6" customHeight="1">
      <c r="C6" s="61"/>
      <c r="D6" s="61"/>
      <c r="F6" s="71"/>
      <c r="G6" s="67"/>
      <c r="K6" s="61"/>
      <c r="L6" s="61"/>
      <c r="N6" s="71"/>
      <c r="O6" s="67"/>
      <c r="S6" s="61"/>
      <c r="T6" s="61"/>
      <c r="V6" s="71"/>
      <c r="W6" s="67"/>
      <c r="AA6" s="61"/>
      <c r="AB6" s="61"/>
      <c r="AD6" s="71"/>
      <c r="AE6" s="67"/>
      <c r="AI6" s="61"/>
      <c r="AJ6" s="61"/>
      <c r="AL6" s="71"/>
      <c r="AM6" s="67"/>
    </row>
    <row r="7" spans="2:47" ht="18.75" customHeight="1">
      <c r="C7" s="213" t="s">
        <v>837</v>
      </c>
      <c r="D7" s="1"/>
      <c r="E7" s="1"/>
      <c r="F7" s="1"/>
      <c r="G7" s="1"/>
      <c r="H7" s="1"/>
      <c r="I7" s="1"/>
      <c r="J7" s="1"/>
      <c r="K7" s="213" t="s">
        <v>837</v>
      </c>
      <c r="L7" s="1"/>
      <c r="M7" s="1"/>
      <c r="N7" s="1"/>
      <c r="O7" s="1"/>
      <c r="P7" s="1"/>
      <c r="Q7" s="1"/>
      <c r="R7" s="1"/>
      <c r="S7" s="213" t="s">
        <v>837</v>
      </c>
      <c r="T7" s="1"/>
      <c r="U7" s="1"/>
      <c r="V7" s="1"/>
      <c r="W7" s="1"/>
      <c r="X7" s="1"/>
      <c r="Y7" s="1"/>
      <c r="Z7" s="1"/>
      <c r="AA7" s="213" t="s">
        <v>837</v>
      </c>
      <c r="AB7" s="1"/>
      <c r="AC7" s="1"/>
      <c r="AD7" s="1"/>
      <c r="AE7" s="1"/>
      <c r="AF7" s="1"/>
      <c r="AG7" s="1"/>
      <c r="AH7" s="1"/>
      <c r="AI7" s="213" t="s">
        <v>837</v>
      </c>
      <c r="AJ7" s="1"/>
      <c r="AK7" s="1"/>
      <c r="AL7" s="1"/>
      <c r="AM7" s="1"/>
      <c r="AO7" s="65" t="str">
        <f>IF(AO16="提出不可","提出可能が表示されてから提出表に◯をしてください。","提出可能")</f>
        <v>提出可能が表示されてから提出表に◯をしてください。</v>
      </c>
      <c r="AP7" s="65" t="str">
        <f>IF(AP16="提出不可","提出可能が表示されてから提出表に◯をしてください。","提出可能")</f>
        <v>提出可能が表示されてから提出表に◯をしてください。</v>
      </c>
      <c r="AQ7" s="65" t="str">
        <f>IF(AQ16="提出不可","提出可能が表示されてから提出表に◯をしてください。","提出可能")</f>
        <v>提出可能が表示されてから提出表に◯をしてください。</v>
      </c>
      <c r="AR7" s="65" t="str">
        <f>IF(AR16="提出不可","提出可能が表示されてから提出表に◯をしてください。","提出可能")</f>
        <v>提出可能が表示されてから提出表に◯をしてください。</v>
      </c>
      <c r="AS7" s="65" t="str">
        <f>IF(AS16="提出不可","提出可能が表示されてから提出表に◯をしてください。","提出可能")</f>
        <v>提出可能が表示されてから提出表に◯をしてください。</v>
      </c>
      <c r="AT7" s="215"/>
      <c r="AU7" s="215"/>
    </row>
    <row r="8" spans="2:47" ht="58.5" customHeight="1">
      <c r="B8" s="78" t="s">
        <v>649</v>
      </c>
      <c r="C8" s="144" t="s">
        <v>753</v>
      </c>
      <c r="D8" s="367"/>
      <c r="E8" s="368"/>
      <c r="F8" s="368"/>
      <c r="G8" s="369"/>
      <c r="J8" s="78" t="s">
        <v>649</v>
      </c>
      <c r="K8" s="144" t="s">
        <v>753</v>
      </c>
      <c r="L8" s="367"/>
      <c r="M8" s="368"/>
      <c r="N8" s="368"/>
      <c r="O8" s="369"/>
      <c r="R8" s="78" t="s">
        <v>649</v>
      </c>
      <c r="S8" s="144" t="s">
        <v>753</v>
      </c>
      <c r="T8" s="367"/>
      <c r="U8" s="368"/>
      <c r="V8" s="368"/>
      <c r="W8" s="369"/>
      <c r="Z8" s="78" t="s">
        <v>649</v>
      </c>
      <c r="AA8" s="144" t="s">
        <v>753</v>
      </c>
      <c r="AB8" s="367"/>
      <c r="AC8" s="368"/>
      <c r="AD8" s="368"/>
      <c r="AE8" s="369"/>
      <c r="AH8" s="78" t="s">
        <v>649</v>
      </c>
      <c r="AI8" s="144" t="s">
        <v>753</v>
      </c>
      <c r="AJ8" s="367"/>
      <c r="AK8" s="368"/>
      <c r="AL8" s="368"/>
      <c r="AM8" s="369"/>
      <c r="AO8" s="77" t="str">
        <f>IF(D8="その他","事業名称を入力してください。",IF(D8="多様な職業体験","◯",IF(D8="自然体験活動","◯",IF(D8="ボランティア活動","◯",IF(D8="伝統文化に関する活動の体験・習得","◯",IF(D8="食に関する指導の充実（栄養教諭の活用など）","◯",IF(D8="","実施事業を選択してください。","×")))))))</f>
        <v>実施事業を選択してください。</v>
      </c>
      <c r="AP8" s="77" t="str">
        <f>IF(L8="その他","事業名称を入力してください。",IF(L8="多様な職業体験","◯",IF(L8="自然体験活動","◯",IF(L8="ボランティア活動","◯",IF(L8="伝統文化に関する活動の体験・習得","◯",IF(L8="食に関する指導の充実（栄養教諭の活用など）","◯",IF(L8="","実施事業を選択してください。","×")))))))</f>
        <v>実施事業を選択してください。</v>
      </c>
      <c r="AQ8" s="77" t="str">
        <f>IF(T8="その他","事業名称を入力してください。",IF(T8="多様な職業体験","◯",IF(T8="自然体験活動","◯",IF(T8="ボランティア活動","◯",IF(T8="伝統文化に関する活動の体験・習得","◯",IF(T8="食に関する指導の充実（栄養教諭の活用など）","◯",IF(T8="","実施事業を選択してください。","×")))))))</f>
        <v>実施事業を選択してください。</v>
      </c>
      <c r="AR8" s="77" t="str">
        <f>IF(AB8="その他","事業名称を入力してください。",IF(AB8="多様な職業体験","◯",IF(AB8="自然体験活動","◯",IF(AB8="ボランティア活動","◯",IF(AB8="伝統文化に関する活動の体験・習得","◯",IF(AB8="食に関する指導の充実（栄養教諭の活用など）","◯",IF(AB8="","実施事業を選択してください。","×")))))))</f>
        <v>実施事業を選択してください。</v>
      </c>
      <c r="AS8" s="77" t="str">
        <f>IF(AJ8="その他","事業名称を入力してください。",IF(AJ8="多様な職業体験","◯",IF(AJ8="自然体験活動","◯",IF(AJ8="ボランティア活動","◯",IF(AJ8="伝統文化に関する活動の体験・習得","◯",IF(AJ8="食に関する指導の充実（栄養教諭の活用など）","◯",IF(AJ8="","実施事業を選択してください。","×")))))))</f>
        <v>実施事業を選択してください。</v>
      </c>
      <c r="AT8" s="215"/>
      <c r="AU8" s="215"/>
    </row>
    <row r="9" spans="2:47" ht="51.75" customHeight="1">
      <c r="B9" s="78" t="s">
        <v>650</v>
      </c>
      <c r="C9" s="144" t="s">
        <v>754</v>
      </c>
      <c r="D9" s="364"/>
      <c r="E9" s="365"/>
      <c r="F9" s="365"/>
      <c r="G9" s="366"/>
      <c r="J9" s="78" t="s">
        <v>650</v>
      </c>
      <c r="K9" s="144" t="s">
        <v>754</v>
      </c>
      <c r="L9" s="364"/>
      <c r="M9" s="365"/>
      <c r="N9" s="365"/>
      <c r="O9" s="366"/>
      <c r="R9" s="78" t="s">
        <v>650</v>
      </c>
      <c r="S9" s="144" t="s">
        <v>754</v>
      </c>
      <c r="T9" s="364"/>
      <c r="U9" s="365"/>
      <c r="V9" s="365"/>
      <c r="W9" s="366"/>
      <c r="Z9" s="78" t="s">
        <v>650</v>
      </c>
      <c r="AA9" s="144" t="s">
        <v>754</v>
      </c>
      <c r="AB9" s="364"/>
      <c r="AC9" s="365"/>
      <c r="AD9" s="365"/>
      <c r="AE9" s="366"/>
      <c r="AH9" s="78" t="s">
        <v>650</v>
      </c>
      <c r="AI9" s="144" t="s">
        <v>754</v>
      </c>
      <c r="AJ9" s="364"/>
      <c r="AK9" s="365"/>
      <c r="AL9" s="365"/>
      <c r="AM9" s="366"/>
      <c r="AO9" s="77" t="str">
        <f>IF(AND((AO8="事業名称を入力してください。"),(ISTEXT(D9))),"◯",IF(D8="多様な職業体験","◯",IF(D8="自然体験活動","◯",IF(D8="ボランティア活動","◯",IF(D8="伝統文化に関する活動の体験・習得","◯",IF(D8="伝統文化に関する活動の体験・習得","◯",IF(D8="食に関する指導の充実（栄養教諭の活用など）","◯","×")))))))</f>
        <v>×</v>
      </c>
      <c r="AP9" s="77" t="str">
        <f>IF(AND((AP8="事業名称を入力してください。"),(ISTEXT(L9))),"◯",IF(L8="多様な職業体験","◯",IF(L8="自然体験活動","◯",IF(L8="ボランティア活動","◯",IF(L8="伝統文化に関する活動の体験・習得","◯",IF(L8="伝統文化に関する活動の体験・習得","◯",IF(L8="食に関する指導の充実（栄養教諭の活用など）","◯","×")))))))</f>
        <v>×</v>
      </c>
      <c r="AQ9" s="77" t="str">
        <f>IF(AND((AQ8="事業名称を入力してください。"),(ISTEXT(T9))),"◯",IF(T8="多様な職業体験","◯",IF(T8="自然体験活動","◯",IF(T8="ボランティア活動","◯",IF(T8="伝統文化に関する活動の体験・習得","◯",IF(T8="伝統文化に関する活動の体験・習得","◯",IF(T8="食に関する指導の充実（栄養教諭の活用など）","◯","×")))))))</f>
        <v>×</v>
      </c>
      <c r="AR9" s="77" t="str">
        <f>IF(AND((AR8="事業名称を入力してください。"),(ISTEXT(AB9))),"◯",IF(AB8="多様な職業体験","◯",IF(AB8="自然体験活動","◯",IF(AB8="ボランティア活動","◯",IF(AB8="伝統文化に関する活動の体験・習得","◯",IF(AB8="伝統文化に関する活動の体験・習得","◯",IF(AB8="食に関する指導の充実（栄養教諭の活用など）","◯","×")))))))</f>
        <v>×</v>
      </c>
      <c r="AS9" s="77" t="str">
        <f>IF(AND((AS8="事業名称を入力してください。"),(ISTEXT(AJ9))),"◯",IF(AJ8="多様な職業体験","◯",IF(AJ8="自然体験活動","◯",IF(AJ8="ボランティア活動","◯",IF(AJ8="伝統文化に関する活動の体験・習得","◯",IF(AJ8="伝統文化に関する活動の体験・習得","◯",IF(AJ8="食に関する指導の充実（栄養教諭の活用など）","◯","×")))))))</f>
        <v>×</v>
      </c>
      <c r="AT9" s="215"/>
      <c r="AU9" s="215"/>
    </row>
    <row r="10" spans="2:47" ht="114" customHeight="1">
      <c r="B10" s="78" t="s">
        <v>651</v>
      </c>
      <c r="C10" s="144" t="s">
        <v>648</v>
      </c>
      <c r="D10" s="364"/>
      <c r="E10" s="365"/>
      <c r="F10" s="365"/>
      <c r="G10" s="366"/>
      <c r="J10" s="78" t="s">
        <v>651</v>
      </c>
      <c r="K10" s="144" t="s">
        <v>648</v>
      </c>
      <c r="L10" s="364"/>
      <c r="M10" s="365"/>
      <c r="N10" s="365"/>
      <c r="O10" s="366"/>
      <c r="R10" s="78" t="s">
        <v>651</v>
      </c>
      <c r="S10" s="144" t="s">
        <v>648</v>
      </c>
      <c r="T10" s="364"/>
      <c r="U10" s="365"/>
      <c r="V10" s="365"/>
      <c r="W10" s="366"/>
      <c r="Z10" s="78" t="s">
        <v>651</v>
      </c>
      <c r="AA10" s="144" t="s">
        <v>648</v>
      </c>
      <c r="AB10" s="364"/>
      <c r="AC10" s="365"/>
      <c r="AD10" s="365"/>
      <c r="AE10" s="366"/>
      <c r="AH10" s="78" t="s">
        <v>651</v>
      </c>
      <c r="AI10" s="144" t="s">
        <v>648</v>
      </c>
      <c r="AJ10" s="364"/>
      <c r="AK10" s="365"/>
      <c r="AL10" s="365"/>
      <c r="AM10" s="366"/>
      <c r="AO10" s="65" t="str">
        <f>IF(D10="","事業の内容等を具体的に入力してください。","◯")</f>
        <v>事業の内容等を具体的に入力してください。</v>
      </c>
      <c r="AP10" s="65" t="str">
        <f>IF(L10="","事業の内容等を具体的に入力してください。","◯")</f>
        <v>事業の内容等を具体的に入力してください。</v>
      </c>
      <c r="AQ10" s="65" t="str">
        <f>IF(T10="","事業の内容等を具体的に入力してください。","◯")</f>
        <v>事業の内容等を具体的に入力してください。</v>
      </c>
      <c r="AR10" s="65" t="str">
        <f>IF(AB10="","事業の内容等を具体的に入力してください。","◯")</f>
        <v>事業の内容等を具体的に入力してください。</v>
      </c>
      <c r="AS10" s="65" t="str">
        <f>IF(AJ10="","事業の内容等を具体的に入力してください。","◯")</f>
        <v>事業の内容等を具体的に入力してください。</v>
      </c>
      <c r="AT10" s="215"/>
      <c r="AU10" s="215"/>
    </row>
    <row r="11" spans="2:47" ht="56.25" customHeight="1">
      <c r="B11" s="78" t="s">
        <v>652</v>
      </c>
      <c r="C11" s="194" t="s">
        <v>784</v>
      </c>
      <c r="D11" s="277"/>
      <c r="E11" s="82"/>
      <c r="F11" s="82"/>
      <c r="G11" s="82"/>
      <c r="J11" s="78" t="s">
        <v>652</v>
      </c>
      <c r="K11" s="194" t="s">
        <v>784</v>
      </c>
      <c r="L11" s="190"/>
      <c r="M11" s="82"/>
      <c r="N11" s="82"/>
      <c r="O11" s="82"/>
      <c r="R11" s="78" t="s">
        <v>652</v>
      </c>
      <c r="S11" s="194" t="s">
        <v>784</v>
      </c>
      <c r="T11" s="190"/>
      <c r="U11" s="82"/>
      <c r="V11" s="82"/>
      <c r="W11" s="82"/>
      <c r="Z11" s="78" t="s">
        <v>652</v>
      </c>
      <c r="AA11" s="194" t="s">
        <v>784</v>
      </c>
      <c r="AB11" s="190"/>
      <c r="AC11" s="82"/>
      <c r="AD11" s="82"/>
      <c r="AE11" s="82"/>
      <c r="AH11" s="78" t="s">
        <v>652</v>
      </c>
      <c r="AI11" s="194" t="s">
        <v>784</v>
      </c>
      <c r="AJ11" s="190"/>
      <c r="AK11" s="82"/>
      <c r="AL11" s="82"/>
      <c r="AM11" s="82"/>
      <c r="AO11" s="221" t="str">
        <f>IF(ISTEXT(D11),"◯","参加対象を選択してください。")</f>
        <v>参加対象を選択してください。</v>
      </c>
      <c r="AP11" s="221" t="str">
        <f>IF(ISTEXT(L11),"◯","参加対象を選択してください。")</f>
        <v>参加対象を選択してください。</v>
      </c>
      <c r="AQ11" s="221" t="str">
        <f>IF(ISTEXT(T11),"◯","参加対象を選択してください。")</f>
        <v>参加対象を選択してください。</v>
      </c>
      <c r="AR11" s="221" t="str">
        <f>IF(ISTEXT(AB11),"◯","参加対象を選択してください。")</f>
        <v>参加対象を選択してください。</v>
      </c>
      <c r="AS11" s="221" t="str">
        <f>IF(ISTEXT(AJ11),"◯","参加対象を選択してください。")</f>
        <v>参加対象を選択してください。</v>
      </c>
      <c r="AT11" s="215"/>
      <c r="AU11" s="215"/>
    </row>
    <row r="12" spans="2:47" ht="48.75" customHeight="1">
      <c r="B12" s="78" t="s">
        <v>653</v>
      </c>
      <c r="C12" s="194" t="s">
        <v>822</v>
      </c>
      <c r="D12" s="189"/>
      <c r="E12" s="82"/>
      <c r="F12" s="82"/>
      <c r="G12" s="82"/>
      <c r="J12" s="78" t="s">
        <v>653</v>
      </c>
      <c r="K12" s="194" t="s">
        <v>822</v>
      </c>
      <c r="L12" s="189"/>
      <c r="M12" s="82"/>
      <c r="N12" s="82"/>
      <c r="O12" s="82"/>
      <c r="R12" s="78" t="s">
        <v>653</v>
      </c>
      <c r="S12" s="194" t="s">
        <v>822</v>
      </c>
      <c r="T12" s="189"/>
      <c r="U12" s="82"/>
      <c r="V12" s="82"/>
      <c r="W12" s="82"/>
      <c r="Z12" s="78" t="s">
        <v>653</v>
      </c>
      <c r="AA12" s="194" t="s">
        <v>822</v>
      </c>
      <c r="AB12" s="189"/>
      <c r="AC12" s="82"/>
      <c r="AD12" s="82"/>
      <c r="AE12" s="82"/>
      <c r="AH12" s="78" t="s">
        <v>653</v>
      </c>
      <c r="AI12" s="194" t="s">
        <v>822</v>
      </c>
      <c r="AJ12" s="189"/>
      <c r="AK12" s="82"/>
      <c r="AL12" s="82"/>
      <c r="AM12" s="82"/>
      <c r="AO12" s="215">
        <f>D12</f>
        <v>0</v>
      </c>
      <c r="AP12" s="215">
        <f>L12</f>
        <v>0</v>
      </c>
      <c r="AQ12" s="215">
        <f>T12</f>
        <v>0</v>
      </c>
      <c r="AR12" s="215">
        <f>AB12</f>
        <v>0</v>
      </c>
      <c r="AS12" s="215">
        <f>AJ12</f>
        <v>0</v>
      </c>
      <c r="AT12" s="215">
        <f>SUM(AO12:AS12)</f>
        <v>0</v>
      </c>
      <c r="AU12" s="217" t="str">
        <f>IF(AT12&gt;=3,"◯","×")</f>
        <v>×</v>
      </c>
    </row>
    <row r="13" spans="2:47" ht="15" customHeight="1">
      <c r="C13" s="89"/>
      <c r="D13" s="90"/>
      <c r="E13" s="67"/>
      <c r="F13" s="67"/>
      <c r="G13" s="67"/>
      <c r="K13" s="89"/>
      <c r="L13" s="90"/>
      <c r="M13" s="67"/>
      <c r="N13" s="67"/>
      <c r="O13" s="67"/>
      <c r="S13" s="89"/>
      <c r="T13" s="90"/>
      <c r="U13" s="67"/>
      <c r="V13" s="67"/>
      <c r="W13" s="67"/>
      <c r="AA13" s="89"/>
      <c r="AB13" s="90"/>
      <c r="AC13" s="67"/>
      <c r="AD13" s="67"/>
      <c r="AE13" s="67"/>
      <c r="AI13" s="89"/>
      <c r="AJ13" s="90"/>
      <c r="AK13" s="67"/>
      <c r="AL13" s="67"/>
      <c r="AM13" s="67"/>
      <c r="AO13" s="215"/>
      <c r="AP13" s="215"/>
      <c r="AQ13" s="215"/>
      <c r="AR13" s="215"/>
      <c r="AS13" s="215"/>
      <c r="AT13" s="215"/>
      <c r="AU13" s="215"/>
    </row>
    <row r="14" spans="2:47" ht="11.25" customHeight="1">
      <c r="AO14" s="215"/>
      <c r="AP14" s="215"/>
      <c r="AQ14" s="215"/>
      <c r="AR14" s="215"/>
      <c r="AS14" s="215"/>
      <c r="AT14" s="215"/>
      <c r="AU14" s="215"/>
    </row>
    <row r="15" spans="2:47" ht="39.75" hidden="1" customHeight="1">
      <c r="C15" s="70" t="s">
        <v>628</v>
      </c>
      <c r="D15" s="162" t="str">
        <f>AO15</f>
        <v>該当する項目が全て選択・入力されているか確認してください。</v>
      </c>
      <c r="K15" s="70" t="s">
        <v>628</v>
      </c>
      <c r="L15" s="162" t="str">
        <f>AP15</f>
        <v>該当する項目が全て選択・入力されているか確認してください。</v>
      </c>
      <c r="S15" s="70" t="s">
        <v>628</v>
      </c>
      <c r="T15" s="162" t="str">
        <f>AQ15</f>
        <v>該当する項目が全て選択・入力されているか確認してください。</v>
      </c>
      <c r="AA15" s="70" t="s">
        <v>628</v>
      </c>
      <c r="AB15" s="162" t="str">
        <f>AR15</f>
        <v>該当する項目が全て選択・入力されているか確認してください。</v>
      </c>
      <c r="AI15" s="70" t="s">
        <v>628</v>
      </c>
      <c r="AJ15" s="162" t="str">
        <f>AS15</f>
        <v>該当する項目が全て選択・入力されているか確認してください。</v>
      </c>
      <c r="AO15" s="65" t="str">
        <f>IF(AND(OR(AO8="◯",AO8="事業名称を入力してください。"),AO9="◯",AO10="◯",AO11="◯",AU12="◯"),"◯","該当する項目が全て選択・入力されているか確認してください。")</f>
        <v>該当する項目が全て選択・入力されているか確認してください。</v>
      </c>
      <c r="AP15" s="65" t="str">
        <f>IF(AND(OR(AP8="◯",AP8="事業名称を入力してください。"),AP9="◯",AP10="◯",AP11="◯",AU12="◯"),"◯","該当する項目が全て選択・入力されているか確認してください。")</f>
        <v>該当する項目が全て選択・入力されているか確認してください。</v>
      </c>
      <c r="AQ15" s="65" t="str">
        <f>IF(AND(OR(AQ8="◯",AQ8="事業名称を入力してください。"),AQ9="◯",AQ10="◯",AQ11="◯",AU12="◯"),"◯","該当する項目が全て選択・入力されているか確認してください。")</f>
        <v>該当する項目が全て選択・入力されているか確認してください。</v>
      </c>
      <c r="AR15" s="65" t="str">
        <f>IF(AND(OR(AR8="◯",AR8="事業名称を入力してください。"),AR9="◯",AR10="◯",AR11="◯",AU12="◯"),"◯","該当する項目が全て選択・入力されているか確認してください。")</f>
        <v>該当する項目が全て選択・入力されているか確認してください。</v>
      </c>
      <c r="AS15" s="65" t="str">
        <f>IF(AND(OR(AS8="◯",AS8="事業名称を入力してください。"),AS9="◯",AS10="◯",AS11="◯",AU12="◯"),"◯","該当する項目が全て選択・入力されているか確認してください。")</f>
        <v>該当する項目が全て選択・入力されているか確認してください。</v>
      </c>
      <c r="AT15" s="221"/>
      <c r="AU15" s="215"/>
    </row>
    <row r="16" spans="2:47" ht="19.5" customHeight="1">
      <c r="AO16" s="215" t="str">
        <f>IF(AND((D15="◯")),"提出可能","提出不可")</f>
        <v>提出不可</v>
      </c>
      <c r="AP16" s="215" t="str">
        <f>IF(AND((L15="◯")),"提出可能","提出不可")</f>
        <v>提出不可</v>
      </c>
      <c r="AQ16" s="215" t="str">
        <f>IF(AND((T15="◯")),"提出可能","提出不可")</f>
        <v>提出不可</v>
      </c>
      <c r="AR16" s="215" t="str">
        <f>IF(AND((AB15="◯")),"提出可能","提出不可")</f>
        <v>提出不可</v>
      </c>
      <c r="AS16" s="215" t="str">
        <f>IF(AND((AJ15="◯")),"提出可能","提出不可")</f>
        <v>提出不可</v>
      </c>
      <c r="AT16" s="215"/>
      <c r="AU16" s="215"/>
    </row>
    <row r="17" spans="41:41">
      <c r="AO17" s="6"/>
    </row>
  </sheetData>
  <sheetProtection algorithmName="SHA-512" hashValue="/qv2b9TJWS6tsKoGOz3Yw14dzyWM/I/hqPspwIxJ1NJ/JHMce9nbxyDqCUnaZT7bs1gOo8oEgiKJOla1cSmFtw==" saltValue="6t6hI/YBPYBkGkmG1N5xwg==" spinCount="100000" sheet="1" formatCells="0" formatColumns="0" formatRows="0"/>
  <mergeCells count="15">
    <mergeCell ref="AJ8:AM8"/>
    <mergeCell ref="AJ9:AM9"/>
    <mergeCell ref="AJ10:AM10"/>
    <mergeCell ref="T8:W8"/>
    <mergeCell ref="T9:W9"/>
    <mergeCell ref="T10:W10"/>
    <mergeCell ref="AB8:AE8"/>
    <mergeCell ref="AB9:AE9"/>
    <mergeCell ref="AB10:AE10"/>
    <mergeCell ref="D8:G8"/>
    <mergeCell ref="D9:G9"/>
    <mergeCell ref="D10:G10"/>
    <mergeCell ref="L8:O8"/>
    <mergeCell ref="L9:O9"/>
    <mergeCell ref="L10:O10"/>
  </mergeCells>
  <phoneticPr fontId="1"/>
  <conditionalFormatting sqref="D11">
    <cfRule type="expression" dxfId="562" priority="63">
      <formula>ISTEXT($D$11)</formula>
    </cfRule>
  </conditionalFormatting>
  <conditionalFormatting sqref="D12">
    <cfRule type="expression" dxfId="561" priority="68">
      <formula>ISNUMBER($D$12)</formula>
    </cfRule>
  </conditionalFormatting>
  <conditionalFormatting sqref="D8:G8">
    <cfRule type="expression" dxfId="560" priority="75">
      <formula>ISTEXT($D$8)</formula>
    </cfRule>
  </conditionalFormatting>
  <conditionalFormatting sqref="D9:G9">
    <cfRule type="expression" dxfId="559" priority="74">
      <formula>NOT($D8="その他")</formula>
    </cfRule>
    <cfRule type="expression" dxfId="558" priority="73">
      <formula>D8=""</formula>
    </cfRule>
    <cfRule type="expression" dxfId="557" priority="72">
      <formula>ISTEXT($D$9)</formula>
    </cfRule>
  </conditionalFormatting>
  <conditionalFormatting sqref="D10:G10">
    <cfRule type="expression" dxfId="556" priority="71">
      <formula>ISTEXT($D$10)</formula>
    </cfRule>
  </conditionalFormatting>
  <conditionalFormatting sqref="G2">
    <cfRule type="containsBlanks" dxfId="555" priority="80">
      <formula>LEN(TRIM(G2))=0</formula>
    </cfRule>
    <cfRule type="containsBlanks" priority="81">
      <formula>LEN(TRIM(G2))=0</formula>
    </cfRule>
  </conditionalFormatting>
  <conditionalFormatting sqref="L11">
    <cfRule type="expression" dxfId="554" priority="50">
      <formula>ISTEXT($L$11)</formula>
    </cfRule>
  </conditionalFormatting>
  <conditionalFormatting sqref="L12">
    <cfRule type="expression" dxfId="553" priority="53">
      <formula>ISNUMBER($L$12)</formula>
    </cfRule>
  </conditionalFormatting>
  <conditionalFormatting sqref="L8:O8">
    <cfRule type="expression" dxfId="552" priority="60">
      <formula>ISTEXT($L$8)</formula>
    </cfRule>
  </conditionalFormatting>
  <conditionalFormatting sqref="L9:O9">
    <cfRule type="expression" dxfId="551" priority="59">
      <formula>NOT($L8="その他")</formula>
    </cfRule>
    <cfRule type="expression" dxfId="550" priority="58">
      <formula>L8=""</formula>
    </cfRule>
    <cfRule type="expression" dxfId="549" priority="57">
      <formula>ISTEXT($L$9)</formula>
    </cfRule>
  </conditionalFormatting>
  <conditionalFormatting sqref="L10:O10">
    <cfRule type="expression" dxfId="548" priority="56">
      <formula>ISTEXT($L$10)</formula>
    </cfRule>
  </conditionalFormatting>
  <conditionalFormatting sqref="O2">
    <cfRule type="containsBlanks" dxfId="547" priority="7">
      <formula>LEN(TRIM(O2))=0</formula>
    </cfRule>
    <cfRule type="containsBlanks" priority="8">
      <formula>LEN(TRIM(O2))=0</formula>
    </cfRule>
  </conditionalFormatting>
  <conditionalFormatting sqref="T11">
    <cfRule type="expression" dxfId="546" priority="37">
      <formula>ISTEXT($T$11)</formula>
    </cfRule>
  </conditionalFormatting>
  <conditionalFormatting sqref="T12">
    <cfRule type="expression" dxfId="545" priority="40">
      <formula>ISNUMBER($T$12)</formula>
    </cfRule>
  </conditionalFormatting>
  <conditionalFormatting sqref="T8:W8">
    <cfRule type="expression" dxfId="544" priority="47">
      <formula>ISTEXT($T$8)</formula>
    </cfRule>
  </conditionalFormatting>
  <conditionalFormatting sqref="T9:W9">
    <cfRule type="expression" dxfId="543" priority="45">
      <formula>T8=""</formula>
    </cfRule>
    <cfRule type="expression" dxfId="542" priority="46">
      <formula>NOT($T8="その他")</formula>
    </cfRule>
    <cfRule type="expression" dxfId="541" priority="44">
      <formula>ISTEXT($T$9)</formula>
    </cfRule>
  </conditionalFormatting>
  <conditionalFormatting sqref="T10:W10">
    <cfRule type="expression" dxfId="540" priority="43">
      <formula>ISTEXT($T$10)</formula>
    </cfRule>
  </conditionalFormatting>
  <conditionalFormatting sqref="W2">
    <cfRule type="containsBlanks" priority="6">
      <formula>LEN(TRIM(W2))=0</formula>
    </cfRule>
    <cfRule type="containsBlanks" dxfId="539" priority="5">
      <formula>LEN(TRIM(W2))=0</formula>
    </cfRule>
  </conditionalFormatting>
  <conditionalFormatting sqref="AB11">
    <cfRule type="expression" dxfId="538" priority="24">
      <formula>ISTEXT($AB$11)</formula>
    </cfRule>
  </conditionalFormatting>
  <conditionalFormatting sqref="AB12">
    <cfRule type="expression" dxfId="537" priority="27">
      <formula>ISNUMBER($AB$12)</formula>
    </cfRule>
  </conditionalFormatting>
  <conditionalFormatting sqref="AB8:AE8">
    <cfRule type="expression" dxfId="536" priority="34">
      <formula>ISTEXT($AB$8)</formula>
    </cfRule>
  </conditionalFormatting>
  <conditionalFormatting sqref="AB9:AE9">
    <cfRule type="expression" dxfId="535" priority="33">
      <formula>NOT($AB8="その他")</formula>
    </cfRule>
    <cfRule type="expression" dxfId="534" priority="32">
      <formula>AB8=""</formula>
    </cfRule>
    <cfRule type="expression" dxfId="533" priority="31">
      <formula>ISTEXT($AB$9)</formula>
    </cfRule>
  </conditionalFormatting>
  <conditionalFormatting sqref="AB10:AE10">
    <cfRule type="expression" dxfId="532" priority="30">
      <formula>ISTEXT($AB$10)</formula>
    </cfRule>
  </conditionalFormatting>
  <conditionalFormatting sqref="AE2">
    <cfRule type="containsBlanks" priority="4">
      <formula>LEN(TRIM(AE2))=0</formula>
    </cfRule>
    <cfRule type="containsBlanks" dxfId="531" priority="3">
      <formula>LEN(TRIM(AE2))=0</formula>
    </cfRule>
  </conditionalFormatting>
  <conditionalFormatting sqref="AJ11">
    <cfRule type="expression" dxfId="530" priority="11">
      <formula>ISTEXT($AJ$11)</formula>
    </cfRule>
  </conditionalFormatting>
  <conditionalFormatting sqref="AJ12">
    <cfRule type="expression" dxfId="529" priority="14">
      <formula>ISNUMBER($AJ$12)</formula>
    </cfRule>
  </conditionalFormatting>
  <conditionalFormatting sqref="AJ8:AM8">
    <cfRule type="expression" dxfId="528" priority="21">
      <formula>ISTEXT($AJ$8)</formula>
    </cfRule>
  </conditionalFormatting>
  <conditionalFormatting sqref="AJ9:AM9">
    <cfRule type="expression" dxfId="527" priority="20">
      <formula>NOT($AJ8="その他")</formula>
    </cfRule>
    <cfRule type="expression" dxfId="526" priority="19">
      <formula>AJ8=""</formula>
    </cfRule>
    <cfRule type="expression" dxfId="525" priority="18">
      <formula>ISTEXT($AJ$9)</formula>
    </cfRule>
  </conditionalFormatting>
  <conditionalFormatting sqref="AJ10:AM10">
    <cfRule type="expression" dxfId="524" priority="17">
      <formula>ISTEXT($AJ$10)</formula>
    </cfRule>
  </conditionalFormatting>
  <conditionalFormatting sqref="AM2">
    <cfRule type="containsBlanks" dxfId="523" priority="1">
      <formula>LEN(TRIM(AM2))=0</formula>
    </cfRule>
    <cfRule type="containsBlanks" priority="2">
      <formula>LEN(TRIM(AM2))=0</formula>
    </cfRule>
  </conditionalFormatting>
  <pageMargins left="0.7" right="0.7" top="0.75" bottom="0.75" header="0.3" footer="0.3"/>
  <pageSetup paperSize="9" orientation="portrait" r:id="rId1"/>
  <colBreaks count="4" manualBreakCount="4">
    <brk id="8" max="12" man="1"/>
    <brk id="16" max="12" man="1"/>
    <brk id="24" max="12" man="1"/>
    <brk id="32" max="1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sheet!$B$87:$B$92</xm:f>
          </x14:formula1>
          <xm:sqref>L8:O8 D8:G8 AJ8:AM8 AB8:AE8 T8:W8</xm:sqref>
        </x14:dataValidation>
        <x14:dataValidation type="list" allowBlank="1" showInputMessage="1" showErrorMessage="1" xr:uid="{00000000-0002-0000-0A00-000004000000}">
          <x14:formula1>
            <xm:f>sheet!$B$30:$B$36</xm:f>
          </x14:formula1>
          <xm:sqref>L11 D11 AJ11 AB11 T11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E48"/>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9" customWidth="1"/>
    <col min="4" max="4" width="11.625" customWidth="1"/>
    <col min="5" max="5" width="10.25" customWidth="1"/>
    <col min="6" max="6" width="17.375" customWidth="1"/>
    <col min="7" max="7" width="10.5" customWidth="1"/>
    <col min="8" max="8" width="18" customWidth="1"/>
    <col min="9" max="9" width="1.625" customWidth="1"/>
    <col min="10" max="10" width="1" customWidth="1"/>
    <col min="11" max="11" width="2.5" customWidth="1"/>
    <col min="12" max="12" width="19.125" customWidth="1"/>
    <col min="13" max="13" width="10.75" customWidth="1"/>
    <col min="14" max="14" width="13.25" customWidth="1"/>
    <col min="15" max="15" width="17.375" customWidth="1"/>
    <col min="16" max="16" width="10.5" customWidth="1"/>
    <col min="17" max="17" width="15.5" customWidth="1"/>
    <col min="18" max="18" width="1.375" customWidth="1"/>
    <col min="19" max="19" width="1" customWidth="1"/>
    <col min="20" max="20" width="2.5" customWidth="1"/>
    <col min="21" max="21" width="19.125" customWidth="1"/>
    <col min="22" max="22" width="10" customWidth="1"/>
    <col min="23" max="23" width="12.625" customWidth="1"/>
    <col min="24" max="24" width="17.375" customWidth="1"/>
    <col min="25" max="25" width="10.5" customWidth="1"/>
    <col min="26" max="26" width="13.625" customWidth="1"/>
    <col min="27" max="27" width="3.375" customWidth="1"/>
    <col min="28" max="28" width="1" customWidth="1"/>
    <col min="29" max="29" width="2.5" customWidth="1"/>
    <col min="30" max="30" width="19.125" customWidth="1"/>
    <col min="31" max="31" width="11.25" customWidth="1"/>
    <col min="32" max="32" width="10.5" customWidth="1"/>
    <col min="33" max="33" width="17.375" customWidth="1"/>
    <col min="34" max="34" width="10.5" customWidth="1"/>
    <col min="35" max="35" width="17.75" customWidth="1"/>
    <col min="36" max="36" width="1.375" customWidth="1"/>
    <col min="37" max="37" width="1" customWidth="1"/>
    <col min="38" max="38" width="2.5" customWidth="1"/>
    <col min="39" max="39" width="19.125" customWidth="1"/>
    <col min="40" max="41" width="11.25" customWidth="1"/>
    <col min="42" max="42" width="17.375" customWidth="1"/>
    <col min="43" max="43" width="10.5" customWidth="1"/>
    <col min="44" max="44" width="16.625" customWidth="1"/>
    <col min="45" max="45" width="2.375" customWidth="1"/>
    <col min="46" max="46" width="28.875" hidden="1" customWidth="1"/>
    <col min="47" max="47" width="27.5" hidden="1" customWidth="1"/>
    <col min="48" max="48" width="28.5" hidden="1" customWidth="1"/>
    <col min="49" max="49" width="28.375" hidden="1" customWidth="1"/>
    <col min="50" max="50" width="28" hidden="1" customWidth="1"/>
    <col min="51" max="51" width="10.75" hidden="1" customWidth="1"/>
    <col min="52" max="52" width="10.375" hidden="1" customWidth="1"/>
    <col min="53" max="53" width="9" hidden="1" customWidth="1"/>
    <col min="54" max="54" width="0" hidden="1" customWidth="1"/>
  </cols>
  <sheetData>
    <row r="1" spans="2:57">
      <c r="AT1" t="s">
        <v>635</v>
      </c>
      <c r="AU1" t="s">
        <v>636</v>
      </c>
      <c r="AV1" t="s">
        <v>637</v>
      </c>
      <c r="AW1" t="s">
        <v>638</v>
      </c>
      <c r="AX1" t="s">
        <v>639</v>
      </c>
      <c r="AY1" t="s">
        <v>640</v>
      </c>
      <c r="BA1" t="s">
        <v>642</v>
      </c>
    </row>
    <row r="2" spans="2:57">
      <c r="G2" s="69" t="s">
        <v>1</v>
      </c>
      <c r="H2" s="199">
        <f>'提出表（表紙）'!$I$2</f>
        <v>0</v>
      </c>
      <c r="P2" s="69" t="s">
        <v>1</v>
      </c>
      <c r="Q2" s="199">
        <f>'提出表（表紙）'!$I$2</f>
        <v>0</v>
      </c>
      <c r="Y2" s="69" t="s">
        <v>1</v>
      </c>
      <c r="Z2" s="199">
        <f>'提出表（表紙）'!$I$2</f>
        <v>0</v>
      </c>
      <c r="AH2" s="69" t="s">
        <v>1</v>
      </c>
      <c r="AI2" s="199">
        <f>'提出表（表紙）'!$I$2</f>
        <v>0</v>
      </c>
      <c r="AQ2" s="69" t="s">
        <v>1</v>
      </c>
      <c r="AR2" s="199">
        <f>'提出表（表紙）'!$I$2</f>
        <v>0</v>
      </c>
      <c r="AT2" s="6"/>
      <c r="AU2" s="6"/>
      <c r="AV2" s="1"/>
      <c r="AW2" s="1"/>
      <c r="AX2" s="1"/>
      <c r="AY2" s="1"/>
      <c r="AZ2" s="1"/>
      <c r="BA2" s="1"/>
      <c r="BB2" s="1"/>
    </row>
    <row r="3" spans="2:57">
      <c r="G3" s="69" t="s">
        <v>0</v>
      </c>
      <c r="H3" s="199" t="str">
        <f>'提出表（表紙）'!$I$3</f>
        <v/>
      </c>
      <c r="P3" s="69" t="s">
        <v>0</v>
      </c>
      <c r="Q3" s="199" t="str">
        <f>'提出表（表紙）'!$I$3</f>
        <v/>
      </c>
      <c r="Y3" s="69" t="s">
        <v>0</v>
      </c>
      <c r="Z3" s="199" t="str">
        <f>'提出表（表紙）'!$I$3</f>
        <v/>
      </c>
      <c r="AH3" s="69" t="s">
        <v>0</v>
      </c>
      <c r="AI3" s="199" t="str">
        <f>'提出表（表紙）'!$I$3</f>
        <v/>
      </c>
      <c r="AQ3" s="69" t="s">
        <v>0</v>
      </c>
      <c r="AR3" s="199" t="str">
        <f>'提出表（表紙）'!$I$3</f>
        <v/>
      </c>
      <c r="AT3" s="1"/>
      <c r="AU3" s="1"/>
      <c r="AV3" s="63"/>
      <c r="AW3" s="63"/>
      <c r="AX3" s="63"/>
      <c r="AY3" s="63"/>
      <c r="AZ3" s="63"/>
      <c r="BA3" s="63"/>
      <c r="BB3" s="1"/>
    </row>
    <row r="4" spans="2:57">
      <c r="AT4" s="1"/>
      <c r="AU4" s="1"/>
      <c r="AV4" s="1"/>
      <c r="AW4" s="1"/>
      <c r="AX4" s="1"/>
      <c r="AY4" s="1"/>
      <c r="AZ4" s="1"/>
      <c r="BA4" s="1"/>
      <c r="BB4" s="1"/>
    </row>
    <row r="5" spans="2:57" ht="25.5" customHeight="1">
      <c r="C5" s="86" t="s">
        <v>1745</v>
      </c>
      <c r="D5" s="61"/>
      <c r="G5" s="71"/>
      <c r="H5" s="191"/>
      <c r="L5" s="86" t="s">
        <v>1745</v>
      </c>
      <c r="M5" s="61"/>
      <c r="P5" s="71"/>
      <c r="Q5" s="191"/>
      <c r="U5" s="86" t="s">
        <v>1745</v>
      </c>
      <c r="V5" s="61"/>
      <c r="Y5" s="71"/>
      <c r="Z5" s="191"/>
      <c r="AD5" s="86" t="s">
        <v>1745</v>
      </c>
      <c r="AE5" s="61"/>
      <c r="AH5" s="71"/>
      <c r="AI5" s="191"/>
      <c r="AM5" s="86" t="s">
        <v>1745</v>
      </c>
      <c r="AN5" s="61"/>
      <c r="AQ5" s="71"/>
      <c r="AR5" s="191"/>
      <c r="AT5" s="226" t="str">
        <f>IF(AT40="提出不可","提出可能が表示されてから提出表に◯をしてください。","提出可能")</f>
        <v>提出可能が表示されてから提出表に◯をしてください。</v>
      </c>
      <c r="AU5" s="226" t="str">
        <f>IF(AU40="提出不可","提出可能が表示されてから提出表に◯をしてください。","提出可能")</f>
        <v>提出可能が表示されてから提出表に◯をしてください。</v>
      </c>
      <c r="AV5" s="226" t="str">
        <f>IF(AV40="提出不可","提出可能が表示されてから提出表に◯をしてください。","提出可能")</f>
        <v>提出可能が表示されてから提出表に◯をしてください。</v>
      </c>
      <c r="AW5" s="226" t="str">
        <f>IF(AW40="提出不可","提出可能が表示されてから提出表に◯をしてください。","提出可能")</f>
        <v>提出可能が表示されてから提出表に◯をしてください。</v>
      </c>
      <c r="AX5" s="226" t="str">
        <f>IF(AX40="提出不可","提出可能が表示されてから提出表に◯をしてください。","提出可能")</f>
        <v>提出可能が表示されてから提出表に◯をしてください。</v>
      </c>
      <c r="AY5" s="66"/>
      <c r="AZ5" s="66"/>
      <c r="BA5" s="66"/>
      <c r="BB5" s="1"/>
    </row>
    <row r="6" spans="2:57" ht="9.75" customHeight="1">
      <c r="C6" s="61"/>
      <c r="D6" s="61"/>
      <c r="G6" s="71"/>
      <c r="H6" s="67"/>
      <c r="L6" s="61"/>
      <c r="M6" s="61"/>
      <c r="P6" s="71"/>
      <c r="Q6" s="67"/>
      <c r="U6" s="61"/>
      <c r="V6" s="61"/>
      <c r="Y6" s="71"/>
      <c r="Z6" s="67"/>
      <c r="AD6" s="61"/>
      <c r="AE6" s="61"/>
      <c r="AH6" s="71"/>
      <c r="AI6" s="67"/>
      <c r="AM6" s="61"/>
      <c r="AN6" s="61"/>
      <c r="AQ6" s="71"/>
      <c r="AR6" s="67"/>
      <c r="AT6" s="226"/>
      <c r="AU6" s="226"/>
      <c r="AV6" s="226"/>
      <c r="AW6" s="226"/>
      <c r="AX6" s="226"/>
      <c r="AY6" s="66"/>
      <c r="AZ6" s="66"/>
      <c r="BA6" s="66"/>
      <c r="BB6" s="1"/>
    </row>
    <row r="7" spans="2:57" ht="15.75" customHeight="1">
      <c r="C7" s="62" t="s">
        <v>837</v>
      </c>
      <c r="L7" s="62" t="s">
        <v>837</v>
      </c>
      <c r="U7" s="62" t="s">
        <v>837</v>
      </c>
      <c r="AD7" s="62" t="s">
        <v>837</v>
      </c>
      <c r="AM7" s="62" t="s">
        <v>837</v>
      </c>
      <c r="AT7" s="268"/>
      <c r="AU7" s="268"/>
      <c r="AV7" s="268"/>
      <c r="AW7" s="268"/>
      <c r="AX7" s="268"/>
      <c r="AY7" s="66"/>
      <c r="AZ7" s="66"/>
      <c r="BA7" s="66"/>
      <c r="BB7" s="1"/>
    </row>
    <row r="8" spans="2:57" ht="27.75" customHeight="1">
      <c r="B8" s="95" t="s">
        <v>649</v>
      </c>
      <c r="C8" s="144" t="s">
        <v>753</v>
      </c>
      <c r="D8" s="393"/>
      <c r="E8" s="394"/>
      <c r="F8" s="394"/>
      <c r="G8" s="394"/>
      <c r="H8" s="395"/>
      <c r="K8" s="95" t="s">
        <v>649</v>
      </c>
      <c r="L8" s="144" t="s">
        <v>753</v>
      </c>
      <c r="M8" s="393"/>
      <c r="N8" s="394"/>
      <c r="O8" s="394"/>
      <c r="P8" s="394"/>
      <c r="Q8" s="395"/>
      <c r="T8" s="95" t="s">
        <v>649</v>
      </c>
      <c r="U8" s="144" t="s">
        <v>753</v>
      </c>
      <c r="V8" s="393"/>
      <c r="W8" s="394"/>
      <c r="X8" s="394"/>
      <c r="Y8" s="394"/>
      <c r="Z8" s="395"/>
      <c r="AC8" s="95" t="s">
        <v>649</v>
      </c>
      <c r="AD8" s="144" t="s">
        <v>753</v>
      </c>
      <c r="AE8" s="393"/>
      <c r="AF8" s="394"/>
      <c r="AG8" s="394"/>
      <c r="AH8" s="394"/>
      <c r="AI8" s="395"/>
      <c r="AL8" s="95" t="s">
        <v>649</v>
      </c>
      <c r="AM8" s="144" t="s">
        <v>753</v>
      </c>
      <c r="AN8" s="393"/>
      <c r="AO8" s="394"/>
      <c r="AP8" s="394"/>
      <c r="AQ8" s="394"/>
      <c r="AR8" s="395"/>
      <c r="AT8" s="217" t="str">
        <f>IF(D8="その他","事業名称を入力してください。",IF(D8="スクールバスにおける警備員等の配置","◯",IF(D8="登下校時における交通安全指導員等の人員配置","◯",IF(D8="児童・生徒への講習会（防犯、防災、交通安全等）の実施","◯",IF(D8="地域住民や地域関連機関等との合同防犯訓練の実施","◯",IF(D8="","実施事業を選択してください。","×"))))))</f>
        <v>実施事業を選択してください。</v>
      </c>
      <c r="AU8" s="217" t="str">
        <f>IF(M8="その他","事業名称を入力してください。",IF(M8="スクールバスにおける警備員等の配置","◯",IF(M8="登下校時における交通安全指導員等の人員配置","◯",IF(M8="児童・生徒への講習会（防犯、防災、交通安全等）の実施","◯",IF(M8="地域住民や地域関連機関等との合同防犯訓練の実施","◯",IF(M8="","実施事業を選択してください。","×"))))))</f>
        <v>実施事業を選択してください。</v>
      </c>
      <c r="AV8" s="217" t="str">
        <f>IF(V8="その他","事業名称を入力してください。",IF(V8="スクールバスにおける警備員等の配置","◯",IF(V8="登下校時における交通安全指導員等の人員配置","◯",IF(V8="児童・生徒への講習会（防犯、防災、交通安全等）の実施","◯",IF(V8="地域住民や地域関連機関等との合同防犯訓練の実施","◯",IF(V8="","実施事業を選択してください。","×"))))))</f>
        <v>実施事業を選択してください。</v>
      </c>
      <c r="AW8" s="217" t="str">
        <f>IF(AE8="その他","事業名称を入力してください。",IF(AE8="スクールバスにおける警備員等の配置","◯",IF(AE8="登下校時における交通安全指導員等の人員配置","◯",IF(AE8="児童・生徒への講習会（防犯、防災、交通安全等）の実施","◯",IF(AE8="地域住民や地域関連機関等との合同防犯訓練の実施","◯",IF(AE8="","実施事業を選択してください。","×"))))))</f>
        <v>実施事業を選択してください。</v>
      </c>
      <c r="AX8" s="217" t="str">
        <f>IF(AN8="その他","事業名称を入力してください。",IF(AN8="スクールバスにおける警備員等の配置","◯",IF(AN8="登下校時における交通安全指導員等の人員配置","◯",IF(AN8="児童・生徒への講習会（防犯、防災、交通安全等）の実施","◯",IF(AN8="地域住民や地域関連機関等との合同防犯訓練の実施","◯",IF(AN8="","実施事業を選択してください。","×"))))))</f>
        <v>実施事業を選択してください。</v>
      </c>
      <c r="AY8" s="66"/>
      <c r="AZ8" s="66"/>
      <c r="BA8" s="66"/>
      <c r="BB8" s="1"/>
    </row>
    <row r="9" spans="2:57" ht="27.75" customHeight="1">
      <c r="B9" s="96" t="s">
        <v>650</v>
      </c>
      <c r="C9" s="144" t="s">
        <v>754</v>
      </c>
      <c r="D9" s="390"/>
      <c r="E9" s="391"/>
      <c r="F9" s="391"/>
      <c r="G9" s="391"/>
      <c r="H9" s="392"/>
      <c r="K9" s="96" t="s">
        <v>650</v>
      </c>
      <c r="L9" s="144" t="s">
        <v>754</v>
      </c>
      <c r="M9" s="390"/>
      <c r="N9" s="391"/>
      <c r="O9" s="391"/>
      <c r="P9" s="391"/>
      <c r="Q9" s="392"/>
      <c r="T9" s="96" t="s">
        <v>650</v>
      </c>
      <c r="U9" s="144" t="s">
        <v>754</v>
      </c>
      <c r="V9" s="390"/>
      <c r="W9" s="391"/>
      <c r="X9" s="391"/>
      <c r="Y9" s="391"/>
      <c r="Z9" s="392"/>
      <c r="AC9" s="96" t="s">
        <v>650</v>
      </c>
      <c r="AD9" s="144" t="s">
        <v>754</v>
      </c>
      <c r="AE9" s="390"/>
      <c r="AF9" s="391"/>
      <c r="AG9" s="391"/>
      <c r="AH9" s="391"/>
      <c r="AI9" s="392"/>
      <c r="AL9" s="96" t="s">
        <v>650</v>
      </c>
      <c r="AM9" s="144" t="s">
        <v>754</v>
      </c>
      <c r="AN9" s="390"/>
      <c r="AO9" s="391"/>
      <c r="AP9" s="391"/>
      <c r="AQ9" s="391"/>
      <c r="AR9" s="392"/>
      <c r="AT9" s="217" t="str">
        <f>IF(AND((AT8="事業名称を入力してください。"),(ISTEXT(D9))),"◯",IF(D8="スクールバスにおける警備員等の配置","◯",IF(D8="登下校時における交通安全指導員等の人員配置","◯",IF(D8="児童・生徒への講習会（防犯、防災、交通安全等）の実施","◯",IF(D8="地域住民や地域関連機関等との合同防犯訓練の実施","◯","×")))))</f>
        <v>×</v>
      </c>
      <c r="AU9" s="217" t="str">
        <f>IF(AND((AU8="事業名称を入力してください。"),(ISTEXT(M9))),"◯",IF(M8="スクールバスにおける警備員等の配置","◯",IF(M8="登下校時における交通安全指導員等の人員配置","◯",IF(M8="児童・生徒への講習会（防犯、防災、交通安全等）の実施","◯",IF(M8="地域住民や地域関連機関等との合同防犯訓練の実施","◯","×")))))</f>
        <v>×</v>
      </c>
      <c r="AV9" s="217" t="str">
        <f>IF(AND((AV8="事業名称を入力してください。"),(ISTEXT(V9))),"◯",IF(V8="スクールバスにおける警備員等の配置","◯",IF(V8="登下校時における交通安全指導員等の人員配置","◯",IF(V8="児童・生徒への講習会（防犯、防災、交通安全等）の実施","◯",IF(V8="地域住民や地域関連機関等との合同防犯訓練の実施","◯","×")))))</f>
        <v>×</v>
      </c>
      <c r="AW9" s="217" t="str">
        <f>IF(AND((AAF8="事業名称を入力してください。"),(ISTEXT(AE9))),"◯",IF(AE8="スクールバスにおける警備員等の配置","◯",IF(AE8="登下校時における交通安全指導員等の人員配置","◯",IF(AE8="児童・生徒への講習会（防犯、防災、交通安全等）の実施","◯",IF(AE8="地域住民や地域関連機関等との合同防犯訓練の実施","◯","×")))))</f>
        <v>×</v>
      </c>
      <c r="AX9" s="217" t="str">
        <f>IF(AND((AX8="事業名称を入力してください。"),(ISTEXT(AN9))),"◯",IF(AN8="スクールバスにおける警備員等の配置","◯",IF(AN8="登下校時における交通安全指導員等の人員配置","◯",IF(AN8="児童・生徒への講習会（防犯、防災、交通安全等）の実施","◯",IF(AN8="地域住民や地域関連機関等との合同防犯訓練の実施","◯","×")))))</f>
        <v>×</v>
      </c>
      <c r="AY9" s="66"/>
      <c r="AZ9" s="66"/>
      <c r="BA9" s="66"/>
      <c r="BB9" s="1"/>
    </row>
    <row r="10" spans="2:57" ht="46.5" customHeight="1">
      <c r="B10" s="96" t="s">
        <v>651</v>
      </c>
      <c r="C10" s="144" t="s">
        <v>648</v>
      </c>
      <c r="D10" s="364"/>
      <c r="E10" s="365"/>
      <c r="F10" s="365"/>
      <c r="G10" s="365"/>
      <c r="H10" s="366"/>
      <c r="K10" s="96" t="s">
        <v>651</v>
      </c>
      <c r="L10" s="144" t="s">
        <v>648</v>
      </c>
      <c r="M10" s="364"/>
      <c r="N10" s="365"/>
      <c r="O10" s="365"/>
      <c r="P10" s="365"/>
      <c r="Q10" s="366"/>
      <c r="T10" s="96" t="s">
        <v>651</v>
      </c>
      <c r="U10" s="144" t="s">
        <v>648</v>
      </c>
      <c r="V10" s="364"/>
      <c r="W10" s="365"/>
      <c r="X10" s="365"/>
      <c r="Y10" s="365"/>
      <c r="Z10" s="366"/>
      <c r="AC10" s="96" t="s">
        <v>651</v>
      </c>
      <c r="AD10" s="144" t="s">
        <v>648</v>
      </c>
      <c r="AE10" s="364"/>
      <c r="AF10" s="365"/>
      <c r="AG10" s="365"/>
      <c r="AH10" s="365"/>
      <c r="AI10" s="366"/>
      <c r="AL10" s="96" t="s">
        <v>651</v>
      </c>
      <c r="AM10" s="144" t="s">
        <v>648</v>
      </c>
      <c r="AN10" s="364"/>
      <c r="AO10" s="365"/>
      <c r="AP10" s="365"/>
      <c r="AQ10" s="365"/>
      <c r="AR10" s="366"/>
      <c r="AT10" s="217" t="str">
        <f>IF(ISTEXT($D$10),"◯","取組内容を入力してください。")</f>
        <v>取組内容を入力してください。</v>
      </c>
      <c r="AU10" s="217" t="str">
        <f>IF(ISTEXT($M$10),"◯","取組内容を入力してください。")</f>
        <v>取組内容を入力してください。</v>
      </c>
      <c r="AV10" s="217" t="str">
        <f>IF(ISTEXT($V$10),"◯","取組内容を入力してください。")</f>
        <v>取組内容を入力してください。</v>
      </c>
      <c r="AW10" s="217" t="str">
        <f>IF(ISTEXT($AE$10),"◯","取組内容を入力してください。")</f>
        <v>取組内容を入力してください。</v>
      </c>
      <c r="AX10" s="217" t="str">
        <f>IF(ISTEXT($AN$10),"◯","取組内容を入力してください。")</f>
        <v>取組内容を入力してください。</v>
      </c>
      <c r="AY10" s="66"/>
      <c r="AZ10" s="66"/>
      <c r="BA10" s="66"/>
      <c r="BB10" s="1"/>
    </row>
    <row r="11" spans="2:57" ht="54.75" customHeight="1">
      <c r="B11" s="96" t="s">
        <v>652</v>
      </c>
      <c r="C11" s="194" t="s">
        <v>853</v>
      </c>
      <c r="D11" s="189"/>
      <c r="E11" s="94"/>
      <c r="F11" s="82"/>
      <c r="G11" s="82"/>
      <c r="H11" s="82"/>
      <c r="K11" s="96" t="s">
        <v>652</v>
      </c>
      <c r="L11" s="194" t="s">
        <v>853</v>
      </c>
      <c r="M11" s="189"/>
      <c r="N11" s="94"/>
      <c r="O11" s="82"/>
      <c r="P11" s="82"/>
      <c r="Q11" s="82"/>
      <c r="T11" s="96" t="s">
        <v>652</v>
      </c>
      <c r="U11" s="194" t="s">
        <v>853</v>
      </c>
      <c r="V11" s="189"/>
      <c r="W11" s="94"/>
      <c r="X11" s="82"/>
      <c r="Y11" s="82"/>
      <c r="Z11" s="82"/>
      <c r="AC11" s="96" t="s">
        <v>652</v>
      </c>
      <c r="AD11" s="194" t="s">
        <v>853</v>
      </c>
      <c r="AE11" s="189"/>
      <c r="AF11" s="94"/>
      <c r="AG11" s="82"/>
      <c r="AH11" s="82"/>
      <c r="AI11" s="82"/>
      <c r="AL11" s="96" t="s">
        <v>652</v>
      </c>
      <c r="AM11" s="194" t="s">
        <v>853</v>
      </c>
      <c r="AN11" s="189"/>
      <c r="AO11" s="94"/>
      <c r="AP11" s="82"/>
      <c r="AQ11" s="82"/>
      <c r="AR11" s="82"/>
      <c r="AT11" s="217">
        <f>D11</f>
        <v>0</v>
      </c>
      <c r="AU11" s="217">
        <f>M11</f>
        <v>0</v>
      </c>
      <c r="AV11" s="217">
        <f>V11</f>
        <v>0</v>
      </c>
      <c r="AW11" s="217">
        <f>AE11</f>
        <v>0</v>
      </c>
      <c r="AX11" s="217">
        <f>AN11</f>
        <v>0</v>
      </c>
      <c r="AY11" s="217">
        <f>SUM(AT11:AX11)</f>
        <v>0</v>
      </c>
      <c r="AZ11" s="217">
        <f>IF(OR(D8="スクールバスにおける警備員等の配置",D8="登下校時における交通安全指導員等の人員配置"),1,2)</f>
        <v>2</v>
      </c>
      <c r="BA11" s="217" t="str">
        <f>IF(OR(AND($AZ$11=1,OR(($AY$11*2)&gt;=D12,($AY$11*2)&gt;=M12,($AY$11*2)&gt;=V12,($AY$11*2)&gt;=AE12,($AY$11*2)&gt;=AN12),OR(ISNUMBER(D11),ISNUMBER(M11),ISNUMBER(V11),ISNUMBER(AE11),ISNUMBER(AN11)),OR(ISNUMBER(D12),ISNUMBER(M12),ISNUMBER(V12),ISNUMBER(AE12),ISNUMBER(AN12))),AND($AZ$11=2,$AY$11&gt;=2)),"◯","×")</f>
        <v>×</v>
      </c>
      <c r="BB11" s="1"/>
    </row>
    <row r="12" spans="2:57" ht="36.75" customHeight="1">
      <c r="B12" s="96" t="s">
        <v>653</v>
      </c>
      <c r="C12" s="194" t="s">
        <v>778</v>
      </c>
      <c r="D12" s="190"/>
      <c r="E12" s="92"/>
      <c r="F12" s="82"/>
      <c r="G12" s="82"/>
      <c r="H12" s="82"/>
      <c r="K12" s="96" t="s">
        <v>653</v>
      </c>
      <c r="L12" s="194" t="s">
        <v>778</v>
      </c>
      <c r="M12" s="190"/>
      <c r="N12" s="92"/>
      <c r="O12" s="82"/>
      <c r="P12" s="82"/>
      <c r="Q12" s="82"/>
      <c r="T12" s="96" t="s">
        <v>653</v>
      </c>
      <c r="U12" s="194" t="s">
        <v>778</v>
      </c>
      <c r="V12" s="190"/>
      <c r="W12" s="92"/>
      <c r="X12" s="82"/>
      <c r="Y12" s="82"/>
      <c r="Z12" s="82"/>
      <c r="AC12" s="96" t="s">
        <v>653</v>
      </c>
      <c r="AD12" s="194" t="s">
        <v>778</v>
      </c>
      <c r="AE12" s="190"/>
      <c r="AF12" s="92"/>
      <c r="AG12" s="82"/>
      <c r="AH12" s="82"/>
      <c r="AI12" s="82"/>
      <c r="AL12" s="96" t="s">
        <v>653</v>
      </c>
      <c r="AM12" s="194" t="s">
        <v>778</v>
      </c>
      <c r="AN12" s="190"/>
      <c r="AO12" s="92"/>
      <c r="AP12" s="82"/>
      <c r="AQ12" s="82"/>
      <c r="AR12" s="82"/>
      <c r="AT12" s="217" t="str">
        <f>IF(OR(AND(OR(D8="児童・生徒への講習会（防犯、防災、交通安全等）の実施",D8="地域住民や地域関連機関等との合同防犯訓練の実施",D8="その他"),(D12=""),ISNUMBER(D11)),AND((AY11*2)&gt;=(D12),AND(ISNUMBER(D11),ISNUMBER(D12)))),"◯","×")</f>
        <v>×</v>
      </c>
      <c r="AU12" s="217" t="str">
        <f>IF(OR(AND(OR(M8="児童・生徒への講習会（防犯、防災、交通安全等）の実施",M8="地域住民や地域関連機関等との合同防犯訓練の実施",M8="その他"),(M12=""),ISNUMBER(M11)),AND(($AY11*2)&gt;=(E12),AND(ISNUMBER(M11),ISNUMBER(M12)))),"◯","×")</f>
        <v>×</v>
      </c>
      <c r="AV12" s="217" t="str">
        <f>IF(OR(AND(OR(V8="児童・生徒への講習会（防犯、防災、交通安全等）の実施",V8="地域住民や地域関連機関等との合同防犯訓練の実施",V8="その他"),(V12=""),ISNUMBER(V11)),AND((AY11*2)&gt;=(V12),AND(ISNUMBER(V11),ISNUMBER(V12)))),"◯","×")</f>
        <v>×</v>
      </c>
      <c r="AW12" s="217" t="str">
        <f>IF(OR(AND(OR(AE8="児童・生徒への講習会（防犯、防災、交通安全等）の実施",AE8="地域住民や地域関連機関等との合同防犯訓練の実施",AE8="その他"),(AE12=""),ISNUMBER(AE11)),AND((AY11*2)&gt;=(AE12),AND(ISNUMBER(AE11),ISNUMBER(AE12)))),"◯","×")</f>
        <v>×</v>
      </c>
      <c r="AX12" s="217" t="str">
        <f>IF(OR(AND(OR(AN8="児童・生徒への講習会（防犯、防災、交通安全等）の実施",AN8="地域住民や地域関連機関等との合同防犯訓練の実施",AN8="その他"),(AN12=""),ISNUMBER(AN11)),AND((AY11*2)&gt;=(AN12),AND(ISNUMBER(AN11),ISNUMBER(AN12)))),"◯","×")</f>
        <v>×</v>
      </c>
      <c r="AY12" s="215"/>
      <c r="AZ12" s="215"/>
      <c r="BA12" s="215"/>
      <c r="BB12" s="215"/>
      <c r="BC12" s="215" t="str">
        <f>IF(AV12="◯",V12,"")</f>
        <v/>
      </c>
      <c r="BD12" s="215" t="str">
        <f>IF(AW12="◯",AE12,"")</f>
        <v/>
      </c>
      <c r="BE12" s="215" t="str">
        <f>IF(AX12="◯",AN12,"")</f>
        <v/>
      </c>
    </row>
    <row r="13" spans="2:57" ht="48" customHeight="1">
      <c r="B13" s="96" t="s">
        <v>660</v>
      </c>
      <c r="C13" s="84" t="s">
        <v>1750</v>
      </c>
      <c r="D13" s="190"/>
      <c r="E13" s="93"/>
      <c r="F13" s="82"/>
      <c r="G13" s="82"/>
      <c r="H13" s="82"/>
      <c r="K13" s="96" t="s">
        <v>654</v>
      </c>
      <c r="L13" s="84" t="s">
        <v>1750</v>
      </c>
      <c r="M13" s="190"/>
      <c r="N13" s="93"/>
      <c r="O13" s="82"/>
      <c r="P13" s="82"/>
      <c r="Q13" s="82"/>
      <c r="T13" s="96" t="s">
        <v>654</v>
      </c>
      <c r="U13" s="84" t="s">
        <v>1750</v>
      </c>
      <c r="V13" s="190"/>
      <c r="W13" s="93"/>
      <c r="X13" s="82"/>
      <c r="Y13" s="82"/>
      <c r="Z13" s="82"/>
      <c r="AC13" s="96" t="s">
        <v>654</v>
      </c>
      <c r="AD13" s="84" t="s">
        <v>1750</v>
      </c>
      <c r="AE13" s="190"/>
      <c r="AF13" s="93"/>
      <c r="AG13" s="82"/>
      <c r="AH13" s="82"/>
      <c r="AI13" s="82"/>
      <c r="AL13" s="96" t="s">
        <v>654</v>
      </c>
      <c r="AM13" s="84" t="s">
        <v>1750</v>
      </c>
      <c r="AN13" s="190"/>
      <c r="AO13" s="93"/>
      <c r="AP13" s="82"/>
      <c r="AQ13" s="82"/>
      <c r="AR13" s="82"/>
      <c r="AT13" s="226" t="str">
        <f>IF(D13="","教職員名簿に記載のある教職員の場合◯を選択してください。","◯")</f>
        <v>教職員名簿に記載のある教職員の場合◯を選択してください。</v>
      </c>
      <c r="AU13" s="226" t="str">
        <f>IF(M13="","教職員名簿に記載のある教職員の場合◯を選択してください。","◯")</f>
        <v>教職員名簿に記載のある教職員の場合◯を選択してください。</v>
      </c>
      <c r="AV13" s="226" t="str">
        <f>IF(V13="","教職員名簿に記載のある教職員の場合◯を選択してください。","◯")</f>
        <v>教職員名簿に記載のある教職員の場合◯を選択してください。</v>
      </c>
      <c r="AW13" s="226" t="str">
        <f>IF(AE13="","教職員名簿に記載のある教職員の場合◯を選択してください。","◯")</f>
        <v>教職員名簿に記載のある教職員の場合◯を選択してください。</v>
      </c>
      <c r="AX13" s="226" t="str">
        <f>IF(AN13="","教職員名簿に記載のある教職員の場合◯を選択してください。","◯")</f>
        <v>教職員名簿に記載のある教職員の場合◯を選択してください。</v>
      </c>
      <c r="AY13" s="215"/>
      <c r="AZ13" s="215"/>
      <c r="BA13" s="215"/>
    </row>
    <row r="14" spans="2:57" ht="41.25" customHeight="1">
      <c r="B14" s="96" t="s">
        <v>661</v>
      </c>
      <c r="C14" s="84" t="s">
        <v>828</v>
      </c>
      <c r="D14" s="243"/>
      <c r="E14" s="93"/>
      <c r="F14" s="82"/>
      <c r="G14" s="82"/>
      <c r="H14" s="82"/>
      <c r="K14" s="96" t="s">
        <v>658</v>
      </c>
      <c r="L14" s="84" t="s">
        <v>828</v>
      </c>
      <c r="M14" s="243"/>
      <c r="N14" s="93"/>
      <c r="O14" s="82"/>
      <c r="P14" s="82"/>
      <c r="Q14" s="82"/>
      <c r="T14" s="96" t="s">
        <v>658</v>
      </c>
      <c r="U14" s="84" t="s">
        <v>828</v>
      </c>
      <c r="V14" s="244"/>
      <c r="W14" s="93"/>
      <c r="X14" s="82"/>
      <c r="Y14" s="82"/>
      <c r="Z14" s="82"/>
      <c r="AC14" s="96" t="s">
        <v>658</v>
      </c>
      <c r="AD14" s="84" t="s">
        <v>828</v>
      </c>
      <c r="AE14" s="190"/>
      <c r="AF14" s="93"/>
      <c r="AG14" s="82"/>
      <c r="AH14" s="82"/>
      <c r="AI14" s="82"/>
      <c r="AL14" s="96" t="s">
        <v>658</v>
      </c>
      <c r="AM14" s="84" t="s">
        <v>828</v>
      </c>
      <c r="AN14" s="243"/>
      <c r="AO14" s="93"/>
      <c r="AP14" s="82"/>
      <c r="AQ14" s="82"/>
      <c r="AR14" s="82"/>
      <c r="AT14" s="226" t="str">
        <f>IF(D14="","被雇用者の氏名を入力してください。","◯")</f>
        <v>被雇用者の氏名を入力してください。</v>
      </c>
      <c r="AU14" s="226" t="str">
        <f>IF(M14="","被雇用者の氏名を入力してください。","◯")</f>
        <v>被雇用者の氏名を入力してください。</v>
      </c>
      <c r="AV14" s="226" t="str">
        <f>IF(V14="","被雇用者の氏名を入力してください。","◯")</f>
        <v>被雇用者の氏名を入力してください。</v>
      </c>
      <c r="AW14" s="226" t="str">
        <f>IF(AE14="","被雇用者の氏名を入力してください。","◯")</f>
        <v>被雇用者の氏名を入力してください。</v>
      </c>
      <c r="AX14" s="226" t="str">
        <f>IF(AN14="","被雇用者の氏名を入力してください。","◯")</f>
        <v>被雇用者の氏名を入力してください。</v>
      </c>
      <c r="AY14" s="215"/>
      <c r="AZ14" s="215"/>
      <c r="BA14" s="215"/>
    </row>
    <row r="15" spans="2:57" ht="31.5" customHeight="1">
      <c r="B15" s="96" t="s">
        <v>662</v>
      </c>
      <c r="C15" s="84" t="s">
        <v>838</v>
      </c>
      <c r="D15" s="190"/>
      <c r="E15" s="93"/>
      <c r="F15" s="82"/>
      <c r="G15" s="82"/>
      <c r="H15" s="82"/>
      <c r="K15" s="96" t="s">
        <v>655</v>
      </c>
      <c r="L15" s="84" t="s">
        <v>838</v>
      </c>
      <c r="M15" s="190"/>
      <c r="N15" s="93"/>
      <c r="O15" s="82"/>
      <c r="P15" s="82"/>
      <c r="Q15" s="82"/>
      <c r="T15" s="96" t="s">
        <v>655</v>
      </c>
      <c r="U15" s="84" t="s">
        <v>838</v>
      </c>
      <c r="V15" s="190"/>
      <c r="W15" s="93"/>
      <c r="X15" s="82"/>
      <c r="Y15" s="82"/>
      <c r="Z15" s="82"/>
      <c r="AC15" s="96" t="s">
        <v>655</v>
      </c>
      <c r="AD15" s="84" t="s">
        <v>838</v>
      </c>
      <c r="AE15" s="190"/>
      <c r="AF15" s="93"/>
      <c r="AG15" s="82"/>
      <c r="AH15" s="82"/>
      <c r="AI15" s="82"/>
      <c r="AL15" s="96" t="s">
        <v>655</v>
      </c>
      <c r="AM15" s="84" t="s">
        <v>838</v>
      </c>
      <c r="AN15" s="190"/>
      <c r="AO15" s="93"/>
      <c r="AP15" s="82"/>
      <c r="AQ15" s="82"/>
      <c r="AR15" s="82"/>
      <c r="AT15" s="226" t="str">
        <f>IF(D15="","兼務している教職員の場合、◯を選択してください。","◯")</f>
        <v>兼務している教職員の場合、◯を選択してください。</v>
      </c>
      <c r="AU15" s="226" t="str">
        <f>IF(M15="","兼務している教職員の場合、◯を選択してください。","◯")</f>
        <v>兼務している教職員の場合、◯を選択してください。</v>
      </c>
      <c r="AV15" s="226" t="str">
        <f>IF(V15="","兼務している教職員の場合、◯を選択してください。","◯")</f>
        <v>兼務している教職員の場合、◯を選択してください。</v>
      </c>
      <c r="AW15" s="226" t="str">
        <f>IF(AE15="","兼務している教職員の場合、◯を選択してください。","◯")</f>
        <v>兼務している教職員の場合、◯を選択してください。</v>
      </c>
      <c r="AX15" s="226" t="str">
        <f>IF(AN15="","兼務している教職員の場合、◯を選択してください。","◯")</f>
        <v>兼務している教職員の場合、◯を選択してください。</v>
      </c>
      <c r="AY15" s="215"/>
      <c r="AZ15" s="215"/>
      <c r="BA15" s="215"/>
    </row>
    <row r="16" spans="2:57" ht="45.75" customHeight="1">
      <c r="B16" s="96" t="s">
        <v>663</v>
      </c>
      <c r="C16" s="195" t="s">
        <v>755</v>
      </c>
      <c r="D16" s="177"/>
      <c r="K16" s="96" t="s">
        <v>656</v>
      </c>
      <c r="L16" s="195" t="s">
        <v>755</v>
      </c>
      <c r="M16" s="179"/>
      <c r="T16" s="96" t="s">
        <v>656</v>
      </c>
      <c r="U16" s="195" t="s">
        <v>755</v>
      </c>
      <c r="V16" s="179"/>
      <c r="AC16" s="96" t="s">
        <v>656</v>
      </c>
      <c r="AD16" s="195" t="s">
        <v>755</v>
      </c>
      <c r="AE16" s="179"/>
      <c r="AL16" s="96" t="s">
        <v>656</v>
      </c>
      <c r="AM16" s="195" t="s">
        <v>755</v>
      </c>
      <c r="AN16" s="179"/>
      <c r="AT16" s="226" t="str">
        <f>IF(OR(D16="",D16="×"),"給与明細等、添付資料を準備出来たら選択してください。","◯")</f>
        <v>給与明細等、添付資料を準備出来たら選択してください。</v>
      </c>
      <c r="AU16" s="226" t="str">
        <f>IF(OR(M16="",M16="×"),"給与明細等、添付資料を準備出来たら選択してください。","◯")</f>
        <v>給与明細等、添付資料を準備出来たら選択してください。</v>
      </c>
      <c r="AV16" s="226" t="str">
        <f>IF(OR(V16="",V16="×"),"給与明細等、添付資料を準備出来たら選択してください。","◯")</f>
        <v>給与明細等、添付資料を準備出来たら選択してください。</v>
      </c>
      <c r="AW16" s="226" t="str">
        <f>IF(OR(AE16="",AE16="×"),"給与明細等、添付資料を準備出来たら選択してください。","◯")</f>
        <v>給与明細等、添付資料を準備出来たら選択してください。</v>
      </c>
      <c r="AX16" s="226" t="str">
        <f>IF(OR(AN16="",AN16="×"),"給与明細等、添付資料を準備出来たら選択してください。","◯")</f>
        <v>給与明細等、添付資料を準備出来たら選択してください。</v>
      </c>
      <c r="AY16" s="215"/>
      <c r="AZ16" s="215"/>
      <c r="BA16" s="215"/>
    </row>
    <row r="17" spans="3:53" ht="12" customHeight="1">
      <c r="C17" s="89"/>
      <c r="D17" s="90"/>
      <c r="E17" s="67"/>
      <c r="F17" s="67"/>
      <c r="G17" s="67"/>
      <c r="H17" s="67"/>
      <c r="L17" s="89"/>
      <c r="M17" s="90"/>
      <c r="N17" s="67"/>
      <c r="O17" s="67"/>
      <c r="P17" s="67"/>
      <c r="Q17" s="67"/>
      <c r="U17" s="89"/>
      <c r="V17" s="90"/>
      <c r="W17" s="67"/>
      <c r="X17" s="67"/>
      <c r="Y17" s="67"/>
      <c r="Z17" s="67"/>
      <c r="AD17" s="89"/>
      <c r="AE17" s="90"/>
      <c r="AF17" s="67"/>
      <c r="AG17" s="67"/>
      <c r="AH17" s="67"/>
      <c r="AI17" s="67"/>
      <c r="AM17" s="89"/>
      <c r="AN17" s="90"/>
      <c r="AO17" s="67"/>
      <c r="AP17" s="67"/>
      <c r="AQ17" s="67"/>
      <c r="AR17" s="67"/>
      <c r="AT17" s="260"/>
      <c r="AU17" s="260"/>
      <c r="AV17" s="260"/>
      <c r="AW17" s="260"/>
      <c r="AX17" s="260"/>
      <c r="AY17" s="215"/>
      <c r="AZ17" s="215"/>
      <c r="BA17" s="215"/>
    </row>
    <row r="18" spans="3:53" ht="14.25" customHeight="1">
      <c r="C18" s="192" t="s">
        <v>806</v>
      </c>
      <c r="L18" s="192" t="s">
        <v>806</v>
      </c>
      <c r="U18" s="192" t="s">
        <v>806</v>
      </c>
      <c r="AD18" s="192" t="s">
        <v>806</v>
      </c>
      <c r="AM18" s="192" t="s">
        <v>806</v>
      </c>
      <c r="AT18" s="226"/>
      <c r="AU18" s="226"/>
      <c r="AV18" s="226"/>
      <c r="AW18" s="226"/>
      <c r="AX18" s="226"/>
      <c r="AY18" s="215"/>
      <c r="AZ18" s="215"/>
      <c r="BA18" s="215"/>
    </row>
    <row r="19" spans="3:53">
      <c r="C19" s="75" t="s">
        <v>629</v>
      </c>
      <c r="D19" s="247" t="s">
        <v>839</v>
      </c>
      <c r="E19" s="87" t="s">
        <v>631</v>
      </c>
      <c r="F19" s="201" t="s">
        <v>820</v>
      </c>
      <c r="L19" s="75" t="s">
        <v>629</v>
      </c>
      <c r="M19" s="247" t="s">
        <v>839</v>
      </c>
      <c r="N19" s="87" t="s">
        <v>631</v>
      </c>
      <c r="O19" s="201" t="s">
        <v>820</v>
      </c>
      <c r="U19" s="75" t="s">
        <v>629</v>
      </c>
      <c r="V19" s="247" t="s">
        <v>839</v>
      </c>
      <c r="W19" s="87" t="s">
        <v>631</v>
      </c>
      <c r="X19" s="201" t="s">
        <v>820</v>
      </c>
      <c r="AD19" s="75" t="s">
        <v>629</v>
      </c>
      <c r="AE19" s="247" t="s">
        <v>839</v>
      </c>
      <c r="AF19" s="87" t="s">
        <v>631</v>
      </c>
      <c r="AG19" s="201" t="s">
        <v>820</v>
      </c>
      <c r="AM19" s="75" t="s">
        <v>629</v>
      </c>
      <c r="AN19" s="247" t="s">
        <v>839</v>
      </c>
      <c r="AO19" s="87" t="s">
        <v>631</v>
      </c>
      <c r="AP19" s="201" t="s">
        <v>820</v>
      </c>
      <c r="AT19" s="217"/>
      <c r="AU19" s="217"/>
      <c r="AV19" s="217"/>
      <c r="AW19" s="217"/>
      <c r="AX19" s="217"/>
      <c r="AY19" s="215"/>
      <c r="AZ19" s="215"/>
      <c r="BA19" s="215"/>
    </row>
    <row r="20" spans="3:53">
      <c r="C20" s="210"/>
      <c r="D20" s="211"/>
      <c r="E20" s="212"/>
      <c r="F20" s="242"/>
      <c r="L20" s="210"/>
      <c r="M20" s="211"/>
      <c r="N20" s="245"/>
      <c r="O20" s="242"/>
      <c r="U20" s="210"/>
      <c r="V20" s="211"/>
      <c r="W20" s="245"/>
      <c r="X20" s="242"/>
      <c r="AD20" s="210"/>
      <c r="AE20" s="211"/>
      <c r="AF20" s="245"/>
      <c r="AG20" s="242"/>
      <c r="AM20" s="210"/>
      <c r="AN20" s="211"/>
      <c r="AO20" s="245"/>
      <c r="AP20" s="242"/>
      <c r="AT20" s="227"/>
      <c r="AU20" s="227"/>
      <c r="AV20" s="227"/>
      <c r="AW20" s="227"/>
      <c r="AX20" s="227"/>
      <c r="AY20" s="215"/>
      <c r="AZ20" s="215"/>
      <c r="BA20" s="215"/>
    </row>
    <row r="21" spans="3:53">
      <c r="C21" s="210"/>
      <c r="D21" s="211"/>
      <c r="E21" s="212"/>
      <c r="F21" s="242"/>
      <c r="L21" s="210"/>
      <c r="M21" s="211"/>
      <c r="N21" s="245"/>
      <c r="O21" s="242"/>
      <c r="U21" s="210"/>
      <c r="V21" s="211"/>
      <c r="W21" s="245"/>
      <c r="X21" s="242"/>
      <c r="AD21" s="210"/>
      <c r="AE21" s="211"/>
      <c r="AF21" s="245"/>
      <c r="AG21" s="242"/>
      <c r="AM21" s="210"/>
      <c r="AN21" s="211"/>
      <c r="AO21" s="245"/>
      <c r="AP21" s="242"/>
      <c r="AT21" s="227"/>
      <c r="AU21" s="227"/>
      <c r="AV21" s="227"/>
      <c r="AW21" s="227"/>
      <c r="AX21" s="227"/>
      <c r="AY21" s="215"/>
      <c r="AZ21" s="215"/>
      <c r="BA21" s="215"/>
    </row>
    <row r="22" spans="3:53">
      <c r="C22" s="210"/>
      <c r="D22" s="211"/>
      <c r="E22" s="212"/>
      <c r="F22" s="242"/>
      <c r="L22" s="210"/>
      <c r="M22" s="211"/>
      <c r="N22" s="245"/>
      <c r="O22" s="242"/>
      <c r="U22" s="210"/>
      <c r="V22" s="211"/>
      <c r="W22" s="245"/>
      <c r="X22" s="242"/>
      <c r="AD22" s="210"/>
      <c r="AE22" s="211"/>
      <c r="AF22" s="245"/>
      <c r="AG22" s="242"/>
      <c r="AM22" s="210"/>
      <c r="AN22" s="211"/>
      <c r="AO22" s="245"/>
      <c r="AP22" s="242"/>
      <c r="AT22" s="227"/>
      <c r="AU22" s="227"/>
      <c r="AV22" s="227"/>
      <c r="AW22" s="227"/>
      <c r="AX22" s="227"/>
      <c r="AY22" s="215"/>
      <c r="AZ22" s="215"/>
      <c r="BA22" s="215"/>
    </row>
    <row r="23" spans="3:53">
      <c r="C23" s="210"/>
      <c r="D23" s="211"/>
      <c r="E23" s="212"/>
      <c r="F23" s="242"/>
      <c r="L23" s="210"/>
      <c r="M23" s="211"/>
      <c r="N23" s="245"/>
      <c r="O23" s="242"/>
      <c r="U23" s="210"/>
      <c r="V23" s="211"/>
      <c r="W23" s="245"/>
      <c r="X23" s="242"/>
      <c r="AD23" s="210"/>
      <c r="AE23" s="211"/>
      <c r="AF23" s="245"/>
      <c r="AG23" s="242"/>
      <c r="AM23" s="210"/>
      <c r="AN23" s="211"/>
      <c r="AO23" s="245"/>
      <c r="AP23" s="242"/>
      <c r="AT23" s="227"/>
      <c r="AU23" s="227"/>
      <c r="AV23" s="227"/>
      <c r="AW23" s="227"/>
      <c r="AX23" s="227"/>
      <c r="AY23" s="215"/>
      <c r="AZ23" s="215"/>
      <c r="BA23" s="215"/>
    </row>
    <row r="24" spans="3:53">
      <c r="C24" s="210"/>
      <c r="D24" s="211"/>
      <c r="E24" s="212"/>
      <c r="F24" s="242"/>
      <c r="L24" s="210"/>
      <c r="M24" s="211"/>
      <c r="N24" s="245"/>
      <c r="O24" s="242"/>
      <c r="U24" s="210"/>
      <c r="V24" s="211"/>
      <c r="W24" s="245"/>
      <c r="X24" s="242"/>
      <c r="AD24" s="210"/>
      <c r="AE24" s="211"/>
      <c r="AF24" s="245"/>
      <c r="AG24" s="242"/>
      <c r="AM24" s="210"/>
      <c r="AN24" s="211"/>
      <c r="AO24" s="245"/>
      <c r="AP24" s="242"/>
      <c r="AT24" s="227"/>
      <c r="AU24" s="227"/>
      <c r="AV24" s="227"/>
      <c r="AW24" s="227"/>
      <c r="AX24" s="227"/>
      <c r="AY24" s="215"/>
      <c r="AZ24" s="215"/>
      <c r="BA24" s="215"/>
    </row>
    <row r="25" spans="3:53">
      <c r="C25" s="210"/>
      <c r="D25" s="211"/>
      <c r="E25" s="212"/>
      <c r="F25" s="242"/>
      <c r="L25" s="210"/>
      <c r="M25" s="211"/>
      <c r="N25" s="245"/>
      <c r="O25" s="242"/>
      <c r="U25" s="210"/>
      <c r="V25" s="211"/>
      <c r="W25" s="245"/>
      <c r="X25" s="242"/>
      <c r="AD25" s="210"/>
      <c r="AE25" s="211"/>
      <c r="AF25" s="245"/>
      <c r="AG25" s="242"/>
      <c r="AM25" s="210"/>
      <c r="AN25" s="211"/>
      <c r="AO25" s="245"/>
      <c r="AP25" s="242"/>
      <c r="AT25" s="227"/>
      <c r="AU25" s="227"/>
      <c r="AV25" s="227"/>
      <c r="AW25" s="227"/>
      <c r="AX25" s="227"/>
      <c r="AY25" s="215"/>
      <c r="AZ25" s="215"/>
      <c r="BA25" s="215"/>
    </row>
    <row r="26" spans="3:53">
      <c r="C26" s="210"/>
      <c r="D26" s="211"/>
      <c r="E26" s="212"/>
      <c r="F26" s="242"/>
      <c r="L26" s="210"/>
      <c r="M26" s="211"/>
      <c r="N26" s="245"/>
      <c r="O26" s="242"/>
      <c r="U26" s="210"/>
      <c r="V26" s="211"/>
      <c r="W26" s="245"/>
      <c r="X26" s="242"/>
      <c r="AD26" s="210"/>
      <c r="AE26" s="211"/>
      <c r="AF26" s="245"/>
      <c r="AG26" s="242"/>
      <c r="AM26" s="210"/>
      <c r="AN26" s="211"/>
      <c r="AO26" s="245"/>
      <c r="AP26" s="242"/>
      <c r="AT26" s="227"/>
      <c r="AU26" s="227"/>
      <c r="AV26" s="227"/>
      <c r="AW26" s="227"/>
      <c r="AX26" s="227"/>
      <c r="AY26" s="215"/>
      <c r="AZ26" s="215"/>
      <c r="BA26" s="215"/>
    </row>
    <row r="27" spans="3:53">
      <c r="C27" s="210"/>
      <c r="D27" s="211"/>
      <c r="E27" s="212"/>
      <c r="F27" s="242"/>
      <c r="L27" s="210"/>
      <c r="M27" s="211"/>
      <c r="N27" s="245"/>
      <c r="O27" s="242"/>
      <c r="U27" s="210"/>
      <c r="V27" s="211"/>
      <c r="W27" s="245"/>
      <c r="X27" s="242"/>
      <c r="AD27" s="210"/>
      <c r="AE27" s="211"/>
      <c r="AF27" s="245"/>
      <c r="AG27" s="242"/>
      <c r="AM27" s="210"/>
      <c r="AN27" s="211"/>
      <c r="AO27" s="245"/>
      <c r="AP27" s="242"/>
      <c r="AT27" s="227"/>
      <c r="AU27" s="227"/>
      <c r="AV27" s="227"/>
      <c r="AW27" s="227"/>
      <c r="AX27" s="227"/>
      <c r="AY27" s="215"/>
      <c r="AZ27" s="215"/>
      <c r="BA27" s="215"/>
    </row>
    <row r="28" spans="3:53">
      <c r="C28" s="210"/>
      <c r="D28" s="211"/>
      <c r="E28" s="212"/>
      <c r="F28" s="242"/>
      <c r="L28" s="210"/>
      <c r="M28" s="211"/>
      <c r="N28" s="245"/>
      <c r="O28" s="242"/>
      <c r="U28" s="210"/>
      <c r="V28" s="211"/>
      <c r="W28" s="245"/>
      <c r="X28" s="242"/>
      <c r="AD28" s="210"/>
      <c r="AE28" s="211"/>
      <c r="AF28" s="245"/>
      <c r="AG28" s="242"/>
      <c r="AM28" s="210"/>
      <c r="AN28" s="211"/>
      <c r="AO28" s="245"/>
      <c r="AP28" s="242"/>
      <c r="AT28" s="227"/>
      <c r="AU28" s="227"/>
      <c r="AV28" s="227"/>
      <c r="AW28" s="227"/>
      <c r="AX28" s="227"/>
      <c r="AY28" s="215"/>
      <c r="AZ28" s="215"/>
      <c r="BA28" s="215"/>
    </row>
    <row r="29" spans="3:53">
      <c r="C29" s="210"/>
      <c r="D29" s="211"/>
      <c r="E29" s="212"/>
      <c r="F29" s="242"/>
      <c r="L29" s="210"/>
      <c r="M29" s="211"/>
      <c r="N29" s="245"/>
      <c r="O29" s="242"/>
      <c r="U29" s="210"/>
      <c r="V29" s="211"/>
      <c r="W29" s="245"/>
      <c r="X29" s="242"/>
      <c r="AD29" s="210"/>
      <c r="AE29" s="211"/>
      <c r="AF29" s="245"/>
      <c r="AG29" s="242"/>
      <c r="AM29" s="210"/>
      <c r="AN29" s="211"/>
      <c r="AO29" s="245"/>
      <c r="AP29" s="242"/>
      <c r="AT29" s="227"/>
      <c r="AU29" s="227"/>
      <c r="AV29" s="227"/>
      <c r="AW29" s="227"/>
      <c r="AX29" s="227"/>
      <c r="AY29" s="215"/>
      <c r="AZ29" s="215"/>
      <c r="BA29" s="215"/>
    </row>
    <row r="30" spans="3:53">
      <c r="C30" s="210"/>
      <c r="D30" s="211"/>
      <c r="E30" s="212"/>
      <c r="F30" s="242"/>
      <c r="L30" s="210"/>
      <c r="M30" s="211"/>
      <c r="N30" s="245"/>
      <c r="O30" s="242"/>
      <c r="U30" s="210"/>
      <c r="V30" s="211"/>
      <c r="W30" s="245"/>
      <c r="X30" s="242"/>
      <c r="AD30" s="210"/>
      <c r="AE30" s="211"/>
      <c r="AF30" s="245"/>
      <c r="AG30" s="242"/>
      <c r="AM30" s="210"/>
      <c r="AN30" s="211"/>
      <c r="AO30" s="245"/>
      <c r="AP30" s="242"/>
      <c r="AT30" s="227"/>
      <c r="AU30" s="227"/>
      <c r="AV30" s="227"/>
      <c r="AW30" s="227"/>
      <c r="AX30" s="227"/>
      <c r="AY30" s="215"/>
      <c r="AZ30" s="215"/>
      <c r="BA30" s="215"/>
    </row>
    <row r="31" spans="3:53">
      <c r="C31" s="210"/>
      <c r="D31" s="211"/>
      <c r="E31" s="212"/>
      <c r="F31" s="242"/>
      <c r="L31" s="210"/>
      <c r="M31" s="211"/>
      <c r="N31" s="245"/>
      <c r="O31" s="242"/>
      <c r="U31" s="210"/>
      <c r="V31" s="211"/>
      <c r="W31" s="245"/>
      <c r="X31" s="242"/>
      <c r="AD31" s="210"/>
      <c r="AE31" s="211"/>
      <c r="AF31" s="245"/>
      <c r="AG31" s="242"/>
      <c r="AM31" s="210"/>
      <c r="AN31" s="211"/>
      <c r="AO31" s="245"/>
      <c r="AP31" s="242"/>
      <c r="AT31" s="227"/>
      <c r="AU31" s="227"/>
      <c r="AV31" s="227"/>
      <c r="AW31" s="227"/>
      <c r="AX31" s="227"/>
      <c r="AY31" s="215"/>
      <c r="AZ31" s="215"/>
      <c r="BA31" s="215"/>
    </row>
    <row r="32" spans="3:53">
      <c r="C32" s="210"/>
      <c r="D32" s="211"/>
      <c r="E32" s="212"/>
      <c r="F32" s="242"/>
      <c r="L32" s="210"/>
      <c r="M32" s="211"/>
      <c r="N32" s="245"/>
      <c r="O32" s="242"/>
      <c r="U32" s="210"/>
      <c r="V32" s="211"/>
      <c r="W32" s="245"/>
      <c r="X32" s="242"/>
      <c r="AD32" s="210"/>
      <c r="AE32" s="211"/>
      <c r="AF32" s="245"/>
      <c r="AG32" s="242"/>
      <c r="AM32" s="210"/>
      <c r="AN32" s="211"/>
      <c r="AO32" s="245"/>
      <c r="AP32" s="242"/>
      <c r="AT32" s="227"/>
      <c r="AU32" s="227"/>
      <c r="AV32" s="227"/>
      <c r="AW32" s="227"/>
      <c r="AX32" s="227"/>
      <c r="AY32" s="215"/>
      <c r="AZ32" s="215"/>
      <c r="BA32" s="215"/>
    </row>
    <row r="33" spans="3:53">
      <c r="C33" s="210"/>
      <c r="D33" s="211"/>
      <c r="E33" s="212"/>
      <c r="F33" s="242"/>
      <c r="L33" s="210"/>
      <c r="M33" s="211"/>
      <c r="N33" s="245"/>
      <c r="O33" s="242"/>
      <c r="U33" s="210"/>
      <c r="V33" s="211"/>
      <c r="W33" s="245"/>
      <c r="X33" s="242"/>
      <c r="AD33" s="210"/>
      <c r="AE33" s="211"/>
      <c r="AF33" s="245"/>
      <c r="AG33" s="242"/>
      <c r="AM33" s="210"/>
      <c r="AN33" s="211"/>
      <c r="AO33" s="245"/>
      <c r="AP33" s="242"/>
      <c r="AT33" s="227"/>
      <c r="AU33" s="227"/>
      <c r="AV33" s="227"/>
      <c r="AW33" s="227"/>
      <c r="AX33" s="227"/>
      <c r="AY33" s="215"/>
      <c r="AZ33" s="215"/>
      <c r="BA33" s="215"/>
    </row>
    <row r="34" spans="3:53">
      <c r="C34" s="210"/>
      <c r="D34" s="211"/>
      <c r="E34" s="212"/>
      <c r="F34" s="242"/>
      <c r="L34" s="210"/>
      <c r="M34" s="211"/>
      <c r="N34" s="245"/>
      <c r="O34" s="242"/>
      <c r="U34" s="210"/>
      <c r="V34" s="211"/>
      <c r="W34" s="245"/>
      <c r="X34" s="242"/>
      <c r="AD34" s="210"/>
      <c r="AE34" s="211"/>
      <c r="AF34" s="245"/>
      <c r="AG34" s="242"/>
      <c r="AM34" s="210"/>
      <c r="AN34" s="211"/>
      <c r="AO34" s="245"/>
      <c r="AP34" s="242"/>
      <c r="AT34" s="227"/>
      <c r="AU34" s="227"/>
      <c r="AV34" s="227"/>
      <c r="AW34" s="227"/>
      <c r="AX34" s="227"/>
      <c r="AY34" s="215"/>
      <c r="AZ34" s="215"/>
      <c r="BA34" s="215"/>
    </row>
    <row r="35" spans="3:53">
      <c r="C35" s="75" t="s">
        <v>632</v>
      </c>
      <c r="D35" s="88">
        <f>SUM(D20:D34)</f>
        <v>0</v>
      </c>
      <c r="E35" s="74"/>
      <c r="F35" s="73"/>
      <c r="L35" s="75" t="s">
        <v>632</v>
      </c>
      <c r="M35" s="88">
        <f>SUM(M20:M34)</f>
        <v>0</v>
      </c>
      <c r="N35" s="74"/>
      <c r="O35" s="73"/>
      <c r="U35" s="75" t="s">
        <v>632</v>
      </c>
      <c r="V35" s="88">
        <f>SUM(V20:V34)</f>
        <v>0</v>
      </c>
      <c r="W35" s="74"/>
      <c r="X35" s="73"/>
      <c r="AD35" s="75" t="s">
        <v>632</v>
      </c>
      <c r="AE35" s="88">
        <f>SUM(AE20:AE34)</f>
        <v>0</v>
      </c>
      <c r="AF35" s="74"/>
      <c r="AG35" s="73"/>
      <c r="AM35" s="75" t="s">
        <v>632</v>
      </c>
      <c r="AN35" s="88">
        <f>SUM(AN20:AN34)</f>
        <v>0</v>
      </c>
      <c r="AO35" s="74"/>
      <c r="AP35" s="73"/>
      <c r="AT35" s="269">
        <f>D35</f>
        <v>0</v>
      </c>
      <c r="AU35" s="269">
        <f>M35</f>
        <v>0</v>
      </c>
      <c r="AV35" s="269">
        <f>V35</f>
        <v>0</v>
      </c>
      <c r="AW35" s="269">
        <f>AE35</f>
        <v>0</v>
      </c>
      <c r="AX35" s="269">
        <f>AN35</f>
        <v>0</v>
      </c>
      <c r="AY35" s="219">
        <f>SUM(AT35:AX35)</f>
        <v>0</v>
      </c>
      <c r="AZ35" s="219"/>
      <c r="BA35" s="95" t="str">
        <f>IF(AY35&gt;=600000,"◯","×")</f>
        <v>×</v>
      </c>
    </row>
    <row r="36" spans="3:53">
      <c r="AT36" s="227"/>
      <c r="AU36" s="227"/>
      <c r="AV36" s="227"/>
      <c r="AW36" s="227"/>
      <c r="AX36" s="227"/>
      <c r="AY36" s="215"/>
      <c r="AZ36" s="215"/>
      <c r="BA36" s="215"/>
    </row>
    <row r="37" spans="3:53">
      <c r="AT37" s="227"/>
      <c r="AU37" s="227"/>
      <c r="AV37" s="227"/>
      <c r="AW37" s="227"/>
      <c r="AX37" s="227"/>
      <c r="AY37" s="215"/>
      <c r="AZ37" s="215"/>
      <c r="BA37" s="215"/>
    </row>
    <row r="38" spans="3:53" ht="22.5" hidden="1" customHeight="1">
      <c r="C38" s="70" t="s">
        <v>628</v>
      </c>
      <c r="D38" s="162" t="str">
        <f>AT38</f>
        <v>該当する項目が全て選択・入力されているか確認してください。</v>
      </c>
      <c r="L38" s="70" t="s">
        <v>628</v>
      </c>
      <c r="M38" s="162" t="str">
        <f>AU38</f>
        <v>該当する項目が全て選択・入力されているか確認してください。</v>
      </c>
      <c r="U38" s="70" t="s">
        <v>628</v>
      </c>
      <c r="V38" s="162" t="str">
        <f>AV38</f>
        <v>該当する項目が全て選択・入力されているか確認してください。</v>
      </c>
      <c r="AD38" s="70" t="s">
        <v>628</v>
      </c>
      <c r="AE38" s="162" t="str">
        <f>AW38</f>
        <v>該当する項目が全て選択・入力されているか確認してください。</v>
      </c>
      <c r="AM38" s="70" t="s">
        <v>628</v>
      </c>
      <c r="AN38" s="162" t="str">
        <f>AX38</f>
        <v>該当する項目が全て選択・入力されているか確認してください。</v>
      </c>
      <c r="AT38" s="226" t="str">
        <f>IF(OR(AND(OR(AT8="◯",AT8="事業名称を入力してください。"),AT14="◯",AT16="◯",AT9="◯",AT10="◯",$BA$11="◯",AT12="◯",$BA$35="◯"),(AND(OR(AT8="◯",AT8="事業名称を入力してください。"),AT9="◯",AT10="◯",$BA$11="◯"))),"◯","該当する項目が全て選択・入力されているか確認してください。")</f>
        <v>該当する項目が全て選択・入力されているか確認してください。</v>
      </c>
      <c r="AU38" s="226" t="str">
        <f>IF(OR(AND(OR(AU8="◯",AU8="事業名称を入力してください。"),AU14="◯",AU16="◯",AU9="◯",AU10="◯",$BA$11="◯",AU12="◯",$BA$35="◯"),(AND(OR(AU8="◯",AU8="事業名称を入力してください。"),AU9="◯",AU10="◯",$BA$11="◯"))),"◯","該当する項目が全て選択・入力されているか確認してください。")</f>
        <v>該当する項目が全て選択・入力されているか確認してください。</v>
      </c>
      <c r="AV38" s="226" t="str">
        <f>IF(OR(AND(OR(AV8="◯",AV8="事業名称を入力してください。"),AV14="◯",AV16="◯",AV9="◯",AV10="◯",$BA$11="◯",AV12="◯",$BA$35="◯"),(AND(OR(AV8="◯",AV8="事業名称を入力してください。"),AV9="◯",AV10="◯",$BA$11="◯"))),"◯","該当する項目が全て選択・入力されているか確認してください。")</f>
        <v>該当する項目が全て選択・入力されているか確認してください。</v>
      </c>
      <c r="AW38" s="226" t="str">
        <f>IF(OR(AND(OR(AW8="◯",AW8="事業名称を入力してください。"),AW14="◯",AW16="◯",AW9="◯",AW10="◯",$BA$11="◯",AW12="◯",$BA$35="◯"),(AND(OR(AW8="◯",AW8="事業名称を入力してください。"),AW9="◯",AW10="◯",$BA$11="◯"))),"◯","該当する項目が全て選択・入力されているか確認してください。")</f>
        <v>該当する項目が全て選択・入力されているか確認してください。</v>
      </c>
      <c r="AX38" s="226" t="str">
        <f>IF(OR(AND(OR(AX8="◯",AX8="事業名称を入力してください。"),AX14="◯",AX16="◯",AX9="◯",AX10="◯",$BA$11="◯",AX12="◯",$BA$35="◯"),(AND(OR(AX8="◯",AX8="事業名称を入力してください。"),AX9="◯",AX10="◯",$BA$11="◯"))),"◯","該当する項目が全て選択・入力されているか確認してください。")</f>
        <v>該当する項目が全て選択・入力されているか確認してください。</v>
      </c>
      <c r="AY38" s="215"/>
      <c r="AZ38" s="215"/>
      <c r="BA38" s="215"/>
    </row>
    <row r="39" spans="3:53" ht="21.75" hidden="1" customHeight="1">
      <c r="C39" s="70" t="s">
        <v>627</v>
      </c>
      <c r="D39" s="162" t="str">
        <f>AT39</f>
        <v>金額を確認してください。</v>
      </c>
      <c r="L39" s="70" t="s">
        <v>627</v>
      </c>
      <c r="M39" s="162" t="str">
        <f>AU39</f>
        <v>金額を確認してください。</v>
      </c>
      <c r="U39" s="70" t="s">
        <v>627</v>
      </c>
      <c r="V39" s="162" t="str">
        <f>AV39</f>
        <v>金額を確認してください。</v>
      </c>
      <c r="AD39" s="70" t="s">
        <v>627</v>
      </c>
      <c r="AE39" s="162" t="str">
        <f>AW39</f>
        <v>金額を確認してください。</v>
      </c>
      <c r="AM39" s="70" t="s">
        <v>627</v>
      </c>
      <c r="AN39" s="162" t="str">
        <f>AX39</f>
        <v>金額を確認してください。</v>
      </c>
      <c r="AT39" s="226" t="str">
        <f>IF(OR($BA$35="◯",AND($BA$35="×",AT12="◯",AT13="教職員名簿に記載のある教職員の場合◯を選択してください。",AT14="被雇用者の氏名を入力してください。",AT16="給与明細等、添付資料を準備出来たら選択してください。")),"◯","金額を確認してください。")</f>
        <v>金額を確認してください。</v>
      </c>
      <c r="AU39" s="226" t="str">
        <f>IF(OR($BA$35="◯",AND($BA$35="×",AU12="◯",AU13="教職員名簿に記載のある教職員の場合◯を選択してください。",AU14="被雇用者の氏名を入力してください。",AU16="給与明細等、添付資料を準備出来たら選択してください。")),"◯","金額を確認してください。")</f>
        <v>金額を確認してください。</v>
      </c>
      <c r="AV39" s="226" t="str">
        <f>IF(OR($BA$35="◯",AND($BA$35="×",AV12="◯",AV13="教職員名簿に記載のある教職員の場合◯を選択してください。",AV14="被雇用者の氏名を入力してください。",AV16="給与明細等、添付資料を準備出来たら選択してください。")),"◯","金額を確認してください。")</f>
        <v>金額を確認してください。</v>
      </c>
      <c r="AW39" s="226" t="str">
        <f>IF(OR($BA$35="◯",AND($BA$35="×",AW12="◯",AW13="教職員名簿に記載のある教職員の場合◯を選択してください。",AW14="被雇用者の氏名を入力してください。",AW16="給与明細等、添付資料を準備出来たら選択してください。")),"◯","金額を確認してください。")</f>
        <v>金額を確認してください。</v>
      </c>
      <c r="AX39" s="226" t="str">
        <f>IF(OR($BA$35="◯",AND($BA$35="×",AX12="◯",AX13="教職員名簿に記載のある教職員の場合◯を選択してください。",AX14="被雇用者の氏名を入力してください。",AX16="給与明細等、添付資料を準備出来たら選択してください。")),"◯","金額を確認してください。")</f>
        <v>金額を確認してください。</v>
      </c>
    </row>
    <row r="40" spans="3:53">
      <c r="AT40" s="227" t="str">
        <f>IF(AND((D38="◯"),(D39="◯")),"提出可能","提出不可")</f>
        <v>提出不可</v>
      </c>
      <c r="AU40" s="227" t="str">
        <f>IF(AND((M38="◯"),(M39="◯")),"提出可能","提出不可")</f>
        <v>提出不可</v>
      </c>
      <c r="AV40" s="227" t="str">
        <f>IF(AND((V38="◯"),(V39="◯")),"提出可能","提出不可")</f>
        <v>提出不可</v>
      </c>
      <c r="AW40" s="227" t="str">
        <f>IF(AND((AE38="◯"),(AE39="◯")),"提出可能","提出不可")</f>
        <v>提出不可</v>
      </c>
      <c r="AX40" s="227" t="str">
        <f>IF(AND((AN38="◯"),(AN39="◯")),"提出可能","提出不可")</f>
        <v>提出不可</v>
      </c>
      <c r="AY40" s="215"/>
      <c r="AZ40" s="215"/>
      <c r="BA40" s="215"/>
    </row>
    <row r="41" spans="3:53">
      <c r="AY41" s="215"/>
      <c r="AZ41" s="215"/>
      <c r="BA41" s="215"/>
    </row>
    <row r="42" spans="3:53">
      <c r="AT42" s="215"/>
      <c r="AU42" s="215"/>
      <c r="AV42" s="215"/>
      <c r="AW42" s="215"/>
      <c r="AX42" s="215"/>
      <c r="AY42" s="220"/>
      <c r="AZ42" s="220"/>
      <c r="BA42" s="215"/>
    </row>
    <row r="43" spans="3:53">
      <c r="AT43" s="215"/>
      <c r="AU43" s="215"/>
      <c r="AV43" s="215"/>
      <c r="AW43" s="215"/>
      <c r="AX43" s="215"/>
      <c r="AY43" s="220"/>
      <c r="AZ43" s="220"/>
      <c r="BA43" s="215"/>
    </row>
    <row r="44" spans="3:53">
      <c r="AY44" s="215"/>
      <c r="AZ44" s="215"/>
      <c r="BA44" s="215"/>
    </row>
    <row r="48" spans="3:53">
      <c r="BA48" s="217" t="str">
        <f>IF(OR(AND(OR(D45="児童・生徒への講習会（防犯、防災、交通安全等)の実施",M45="児童・生徒への講習会（防犯、防災、交通安全等）の実施",V45="児童・生徒への講習会（防犯、防災、交通安全等)の実施",AE45="児童・生徒への講習会（防犯、防災、交通安全等)の実施",AN45="児童・生徒への講習会（防犯、防災、交通安全等)の実施"),AY48&gt;=2),AND(OR(D45="地域住民や地域関連機関等との合同防犯訓練の実施"),(M45="地域住民や地域関連機関等との合同防犯訓練の実施"),(V45="地域住民や地域関連機関等との合同防犯訓練の実施"),(AE45="地域住民や地域関連機関等との合同防犯訓練の実施"),(AN45="地域住民や地域関連機関等との合同防犯訓練の実施"),AY48&gt;=2),AND(OR(D45="その他",M45="その他",V45="その他",AE45="その他",AN45="その他"),AY48&gt;=2),AND(D45="スクールバスにおける警備員等の配置",(AY48*2)&gt;=(D49),(D49&gt;=AY48*2)),AND(D45="登下校時における交通安全指導員等の人員配置",(AY48*2)&gt;=(D49),(D49&gt;=AY48*2)),),"◯","×")</f>
        <v>×</v>
      </c>
    </row>
  </sheetData>
  <sheetProtection algorithmName="SHA-512" hashValue="tk0T08w3ry74288fwUT3FBKOngmgGL+aYMAEdodIrsMSD10E6BgoBalAg6ocAki92vbjCmdBTNaKQ2ie00gzvw==" saltValue="G3+Dl8vYFferpsNOxcyg/w==" spinCount="100000" sheet="1" formatCells="0" formatColumns="0" formatRows="0"/>
  <mergeCells count="15">
    <mergeCell ref="D8:H8"/>
    <mergeCell ref="D9:H9"/>
    <mergeCell ref="D10:H10"/>
    <mergeCell ref="M8:Q8"/>
    <mergeCell ref="M9:Q9"/>
    <mergeCell ref="M10:Q10"/>
    <mergeCell ref="AN8:AR8"/>
    <mergeCell ref="AN9:AR9"/>
    <mergeCell ref="AN10:AR10"/>
    <mergeCell ref="V8:Z8"/>
    <mergeCell ref="V9:Z9"/>
    <mergeCell ref="V10:Z10"/>
    <mergeCell ref="AE8:AI8"/>
    <mergeCell ref="AE9:AI9"/>
    <mergeCell ref="AE10:AI10"/>
  </mergeCells>
  <phoneticPr fontId="1"/>
  <conditionalFormatting sqref="C20:C34">
    <cfRule type="expression" dxfId="522" priority="122">
      <formula>ISTEXT($C20)</formula>
    </cfRule>
  </conditionalFormatting>
  <conditionalFormatting sqref="D11">
    <cfRule type="expression" dxfId="521" priority="105">
      <formula>ISNUMBER($D$11)</formula>
    </cfRule>
  </conditionalFormatting>
  <conditionalFormatting sqref="D12">
    <cfRule type="expression" dxfId="520" priority="116">
      <formula>ISNUMBER($D12)</formula>
    </cfRule>
  </conditionalFormatting>
  <conditionalFormatting sqref="D12:D16 C20:F34">
    <cfRule type="expression" dxfId="519" priority="102">
      <formula>$D$8=""</formula>
    </cfRule>
    <cfRule type="expression" dxfId="518" priority="110">
      <formula>NOT(OR($D$8="スクールバスにおける警備員等の配置",$D$8="登下校時における交通安全指導員等の人員配置"))</formula>
    </cfRule>
  </conditionalFormatting>
  <conditionalFormatting sqref="D13">
    <cfRule type="expression" dxfId="517" priority="109">
      <formula>ISTEXT($D$13)</formula>
    </cfRule>
  </conditionalFormatting>
  <conditionalFormatting sqref="D14">
    <cfRule type="expression" dxfId="516" priority="108">
      <formula>ISTEXT($D$14)</formula>
    </cfRule>
  </conditionalFormatting>
  <conditionalFormatting sqref="D15">
    <cfRule type="expression" dxfId="515" priority="106">
      <formula>ISTEXT($D$15)</formula>
    </cfRule>
  </conditionalFormatting>
  <conditionalFormatting sqref="D16">
    <cfRule type="expression" dxfId="514" priority="107">
      <formula>ISTEXT($D$16)</formula>
    </cfRule>
  </conditionalFormatting>
  <conditionalFormatting sqref="D20:D34">
    <cfRule type="expression" dxfId="513" priority="115">
      <formula>ISNUMBER($D20)</formula>
    </cfRule>
  </conditionalFormatting>
  <conditionalFormatting sqref="D8:H8">
    <cfRule type="expression" dxfId="512" priority="121">
      <formula>ISTEXT($D$8)</formula>
    </cfRule>
  </conditionalFormatting>
  <conditionalFormatting sqref="D9:H9">
    <cfRule type="expression" dxfId="511" priority="119">
      <formula>ISTEXT($D$9)</formula>
    </cfRule>
    <cfRule type="expression" dxfId="510" priority="104">
      <formula>$D$8=""</formula>
    </cfRule>
    <cfRule type="expression" dxfId="509" priority="120">
      <formula>NOT($D8="その他")</formula>
    </cfRule>
  </conditionalFormatting>
  <conditionalFormatting sqref="D10:H10">
    <cfRule type="expression" dxfId="508" priority="118">
      <formula>ISTEXT($D$10)</formula>
    </cfRule>
  </conditionalFormatting>
  <conditionalFormatting sqref="E20:E34">
    <cfRule type="expression" dxfId="507" priority="114">
      <formula>ISTEXT($E20)</formula>
    </cfRule>
  </conditionalFormatting>
  <conditionalFormatting sqref="F20:F34">
    <cfRule type="expression" dxfId="506" priority="113">
      <formula>ISTEXT($F20)</formula>
    </cfRule>
  </conditionalFormatting>
  <conditionalFormatting sqref="H2">
    <cfRule type="containsBlanks" dxfId="505" priority="127">
      <formula>LEN(TRIM(H2))=0</formula>
    </cfRule>
    <cfRule type="containsBlanks" priority="128">
      <formula>LEN(TRIM(H2))=0</formula>
    </cfRule>
  </conditionalFormatting>
  <conditionalFormatting sqref="L20:L34">
    <cfRule type="expression" dxfId="504" priority="99">
      <formula>ISTEXT($L20)</formula>
    </cfRule>
  </conditionalFormatting>
  <conditionalFormatting sqref="M11">
    <cfRule type="expression" dxfId="503" priority="85">
      <formula>ISNUMBER($M$11)</formula>
    </cfRule>
  </conditionalFormatting>
  <conditionalFormatting sqref="M12">
    <cfRule type="expression" dxfId="502" priority="94">
      <formula>ISNUMBER($M$12)</formula>
    </cfRule>
  </conditionalFormatting>
  <conditionalFormatting sqref="M12:M16 L20:O34">
    <cfRule type="expression" dxfId="501" priority="90">
      <formula>NOT(OR($M$8="スクールバスにおける警備員等の配置",$M$8="登下校時における交通安全指導員等の人員配置"))</formula>
    </cfRule>
    <cfRule type="expression" dxfId="500" priority="83">
      <formula>$M$8=""</formula>
    </cfRule>
  </conditionalFormatting>
  <conditionalFormatting sqref="M13">
    <cfRule type="expression" dxfId="499" priority="89">
      <formula>ISTEXT($M$13)</formula>
    </cfRule>
  </conditionalFormatting>
  <conditionalFormatting sqref="M14">
    <cfRule type="expression" dxfId="498" priority="88">
      <formula>ISTEXT($M$14)</formula>
    </cfRule>
  </conditionalFormatting>
  <conditionalFormatting sqref="M15">
    <cfRule type="expression" dxfId="497" priority="86">
      <formula>ISTEXT($M$15)</formula>
    </cfRule>
  </conditionalFormatting>
  <conditionalFormatting sqref="M16">
    <cfRule type="expression" dxfId="496" priority="87">
      <formula>ISTEXT($M$16)</formula>
    </cfRule>
  </conditionalFormatting>
  <conditionalFormatting sqref="M20:M34">
    <cfRule type="expression" dxfId="495" priority="93">
      <formula>ISNUMBER($M20)</formula>
    </cfRule>
  </conditionalFormatting>
  <conditionalFormatting sqref="M8:Q8">
    <cfRule type="expression" dxfId="494" priority="98">
      <formula>ISTEXT($M$8)</formula>
    </cfRule>
  </conditionalFormatting>
  <conditionalFormatting sqref="M9:Q9">
    <cfRule type="expression" dxfId="493" priority="96">
      <formula>ISTEXT($M$9)</formula>
    </cfRule>
    <cfRule type="expression" dxfId="492" priority="84">
      <formula>$M$8=""</formula>
    </cfRule>
    <cfRule type="expression" dxfId="491" priority="97">
      <formula>NOT($M$8="その他")</formula>
    </cfRule>
  </conditionalFormatting>
  <conditionalFormatting sqref="M10:Q10">
    <cfRule type="expression" dxfId="490" priority="95">
      <formula>ISTEXT($M$10)</formula>
    </cfRule>
  </conditionalFormatting>
  <conditionalFormatting sqref="N20:N34">
    <cfRule type="expression" dxfId="489" priority="92">
      <formula>ISTEXT($N20)</formula>
    </cfRule>
  </conditionalFormatting>
  <conditionalFormatting sqref="O20:O34">
    <cfRule type="expression" dxfId="488" priority="91">
      <formula>ISTEXT($O20)</formula>
    </cfRule>
  </conditionalFormatting>
  <conditionalFormatting sqref="Q2">
    <cfRule type="containsBlanks" priority="4">
      <formula>LEN(TRIM(Q2))=0</formula>
    </cfRule>
    <cfRule type="containsBlanks" dxfId="487" priority="3">
      <formula>LEN(TRIM(Q2))=0</formula>
    </cfRule>
  </conditionalFormatting>
  <conditionalFormatting sqref="U20:U34">
    <cfRule type="expression" dxfId="486" priority="80">
      <formula>ISTEXT($U20)</formula>
    </cfRule>
  </conditionalFormatting>
  <conditionalFormatting sqref="V11">
    <cfRule type="expression" dxfId="485" priority="66">
      <formula>ISNUMBER($V$11)</formula>
    </cfRule>
  </conditionalFormatting>
  <conditionalFormatting sqref="V12">
    <cfRule type="expression" dxfId="484" priority="75">
      <formula>ISNUMBER($V$12)</formula>
    </cfRule>
  </conditionalFormatting>
  <conditionalFormatting sqref="V12:V16 U20:X34">
    <cfRule type="expression" dxfId="483" priority="71">
      <formula>NOT(OR($V$8="スクールバスにおける警備員等の配置",$V$8="登下校時における交通安全指導員等の人員配置"))</formula>
    </cfRule>
    <cfRule type="expression" dxfId="482" priority="64">
      <formula>$V$8=""</formula>
    </cfRule>
  </conditionalFormatting>
  <conditionalFormatting sqref="V13">
    <cfRule type="expression" dxfId="481" priority="70">
      <formula>ISTEXT($V$13)</formula>
    </cfRule>
  </conditionalFormatting>
  <conditionalFormatting sqref="V14">
    <cfRule type="expression" dxfId="480" priority="69">
      <formula>ISTEXT($V$14)</formula>
    </cfRule>
  </conditionalFormatting>
  <conditionalFormatting sqref="V15">
    <cfRule type="expression" dxfId="479" priority="67">
      <formula>ISTEXT($V$15)</formula>
    </cfRule>
  </conditionalFormatting>
  <conditionalFormatting sqref="V16">
    <cfRule type="expression" dxfId="478" priority="68">
      <formula>ISTEXT($V$16)</formula>
    </cfRule>
  </conditionalFormatting>
  <conditionalFormatting sqref="V20:V34">
    <cfRule type="expression" dxfId="477" priority="74">
      <formula>ISNUMBER($V20)</formula>
    </cfRule>
  </conditionalFormatting>
  <conditionalFormatting sqref="V8:Z8">
    <cfRule type="expression" dxfId="476" priority="79">
      <formula>ISTEXT($V$8)</formula>
    </cfRule>
  </conditionalFormatting>
  <conditionalFormatting sqref="V9:Z9">
    <cfRule type="expression" dxfId="475" priority="65">
      <formula>$V$8=""</formula>
    </cfRule>
    <cfRule type="expression" dxfId="474" priority="77">
      <formula>ISTEXT($V$9)</formula>
    </cfRule>
    <cfRule type="expression" dxfId="473" priority="78">
      <formula>NOT($V8="その他")</formula>
    </cfRule>
  </conditionalFormatting>
  <conditionalFormatting sqref="V10:Z10">
    <cfRule type="expression" dxfId="472" priority="76">
      <formula>ISTEXT($V$10)</formula>
    </cfRule>
  </conditionalFormatting>
  <conditionalFormatting sqref="W20:W34">
    <cfRule type="expression" dxfId="471" priority="73">
      <formula>ISTEXT($W20)</formula>
    </cfRule>
  </conditionalFormatting>
  <conditionalFormatting sqref="X20:X34">
    <cfRule type="expression" dxfId="470" priority="72">
      <formula>ISTEXT($X20)</formula>
    </cfRule>
  </conditionalFormatting>
  <conditionalFormatting sqref="Z2">
    <cfRule type="containsBlanks" dxfId="469" priority="5">
      <formula>LEN(TRIM(Z2))=0</formula>
    </cfRule>
    <cfRule type="containsBlanks" priority="6">
      <formula>LEN(TRIM(Z2))=0</formula>
    </cfRule>
  </conditionalFormatting>
  <conditionalFormatting sqref="AD20:AD34">
    <cfRule type="expression" dxfId="468" priority="61">
      <formula>ISTEXT($AD20)</formula>
    </cfRule>
  </conditionalFormatting>
  <conditionalFormatting sqref="AE11">
    <cfRule type="expression" dxfId="467" priority="47">
      <formula>ISNUMBER($AE$11)</formula>
    </cfRule>
  </conditionalFormatting>
  <conditionalFormatting sqref="AE12">
    <cfRule type="expression" dxfId="466" priority="56">
      <formula>ISNUMBER($AE$12)</formula>
    </cfRule>
  </conditionalFormatting>
  <conditionalFormatting sqref="AE12:AE16 AD20:AG34">
    <cfRule type="expression" dxfId="465" priority="52">
      <formula>NOT(OR($AE$8="スクールバスにおける警備員等の配置",$AE$8="登下校時における交通安全指導員等の人員配置"))</formula>
    </cfRule>
    <cfRule type="expression" dxfId="464" priority="45">
      <formula>$AE$8=""</formula>
    </cfRule>
  </conditionalFormatting>
  <conditionalFormatting sqref="AE13">
    <cfRule type="expression" dxfId="463" priority="51">
      <formula>ISTEXT($AE$13)</formula>
    </cfRule>
  </conditionalFormatting>
  <conditionalFormatting sqref="AE14">
    <cfRule type="expression" dxfId="462" priority="50">
      <formula>ISTEXT($AE$14)</formula>
    </cfRule>
  </conditionalFormatting>
  <conditionalFormatting sqref="AE15">
    <cfRule type="expression" dxfId="461" priority="48">
      <formula>ISTEXT($AE$15)</formula>
    </cfRule>
  </conditionalFormatting>
  <conditionalFormatting sqref="AE16">
    <cfRule type="expression" dxfId="460" priority="49">
      <formula>ISTEXT($AE$16)</formula>
    </cfRule>
  </conditionalFormatting>
  <conditionalFormatting sqref="AE20:AE34">
    <cfRule type="expression" dxfId="459" priority="55">
      <formula>ISNUMBER($AE20)</formula>
    </cfRule>
  </conditionalFormatting>
  <conditionalFormatting sqref="AE8:AI8">
    <cfRule type="expression" dxfId="458" priority="60">
      <formula>ISTEXT($AE$8)</formula>
    </cfRule>
  </conditionalFormatting>
  <conditionalFormatting sqref="AE9:AI9">
    <cfRule type="expression" dxfId="457" priority="59">
      <formula>NOT($AE8="その他")</formula>
    </cfRule>
    <cfRule type="expression" dxfId="456" priority="46">
      <formula>$AE$8=""</formula>
    </cfRule>
    <cfRule type="expression" dxfId="455" priority="58">
      <formula>ISTEXT($AE$9)</formula>
    </cfRule>
  </conditionalFormatting>
  <conditionalFormatting sqref="AE10:AI10">
    <cfRule type="expression" dxfId="454" priority="57">
      <formula>ISTEXT($AE$10)</formula>
    </cfRule>
  </conditionalFormatting>
  <conditionalFormatting sqref="AF20:AF34">
    <cfRule type="expression" dxfId="453" priority="54">
      <formula>ISTEXT($AF20)</formula>
    </cfRule>
  </conditionalFormatting>
  <conditionalFormatting sqref="AG20:AG34">
    <cfRule type="expression" dxfId="452" priority="53">
      <formula>ISTEXT($AG20)</formula>
    </cfRule>
  </conditionalFormatting>
  <conditionalFormatting sqref="AI2">
    <cfRule type="containsBlanks" priority="8">
      <formula>LEN(TRIM(AI2))=0</formula>
    </cfRule>
    <cfRule type="containsBlanks" dxfId="451" priority="7">
      <formula>LEN(TRIM(AI2))=0</formula>
    </cfRule>
  </conditionalFormatting>
  <conditionalFormatting sqref="AM20:AM34">
    <cfRule type="expression" dxfId="450" priority="12">
      <formula>ISTEXT($AM20)</formula>
    </cfRule>
  </conditionalFormatting>
  <conditionalFormatting sqref="AM20:AP34 AN12:AN16">
    <cfRule type="expression" dxfId="449" priority="13">
      <formula>$AN$8=""</formula>
    </cfRule>
  </conditionalFormatting>
  <conditionalFormatting sqref="AN11">
    <cfRule type="expression" dxfId="448" priority="15">
      <formula>ISNUMBER($AN$11)</formula>
    </cfRule>
  </conditionalFormatting>
  <conditionalFormatting sqref="AN12">
    <cfRule type="expression" dxfId="447" priority="21">
      <formula>ISNUMBER($AN$12)</formula>
    </cfRule>
  </conditionalFormatting>
  <conditionalFormatting sqref="AN12:AN16 AM20:AP34">
    <cfRule type="expression" dxfId="446" priority="20">
      <formula>NOT(OR($AN$8="スクールバスにおける警備員等の配置",$AN$8="登下校時における交通安全指導員等の人員配置"))</formula>
    </cfRule>
  </conditionalFormatting>
  <conditionalFormatting sqref="AN13">
    <cfRule type="expression" dxfId="445" priority="19">
      <formula>ISTEXT($AN$13)</formula>
    </cfRule>
  </conditionalFormatting>
  <conditionalFormatting sqref="AN14">
    <cfRule type="expression" dxfId="444" priority="18">
      <formula>ISTEXT($AN$14)</formula>
    </cfRule>
  </conditionalFormatting>
  <conditionalFormatting sqref="AN15">
    <cfRule type="expression" dxfId="443" priority="16">
      <formula>ISTEXT($AN$15)</formula>
    </cfRule>
  </conditionalFormatting>
  <conditionalFormatting sqref="AN16">
    <cfRule type="expression" dxfId="442" priority="17">
      <formula>ISTEXT($AN$16)</formula>
    </cfRule>
  </conditionalFormatting>
  <conditionalFormatting sqref="AN20:AN34">
    <cfRule type="expression" dxfId="441" priority="11">
      <formula>ISNUMBER($AN20)</formula>
    </cfRule>
  </conditionalFormatting>
  <conditionalFormatting sqref="AN8:AR8">
    <cfRule type="expression" dxfId="440" priority="25">
      <formula>ISTEXT($AN$8)</formula>
    </cfRule>
  </conditionalFormatting>
  <conditionalFormatting sqref="AN9:AR9">
    <cfRule type="expression" dxfId="439" priority="24">
      <formula>NOT($AN8="その他")</formula>
    </cfRule>
    <cfRule type="expression" dxfId="438" priority="23">
      <formula>ISTEXT($AN$9)</formula>
    </cfRule>
    <cfRule type="expression" dxfId="437" priority="14">
      <formula>$AN$8=""</formula>
    </cfRule>
  </conditionalFormatting>
  <conditionalFormatting sqref="AN10:AR10">
    <cfRule type="expression" dxfId="436" priority="22">
      <formula>ISTEXT($AN$10)</formula>
    </cfRule>
  </conditionalFormatting>
  <conditionalFormatting sqref="AO20:AO34">
    <cfRule type="expression" dxfId="435" priority="10">
      <formula>ISTEXT($AO20)</formula>
    </cfRule>
  </conditionalFormatting>
  <conditionalFormatting sqref="AP20:AP34">
    <cfRule type="expression" dxfId="434" priority="9">
      <formula>ISTEXT($AP20)</formula>
    </cfRule>
  </conditionalFormatting>
  <conditionalFormatting sqref="AR2">
    <cfRule type="containsBlanks" priority="2">
      <formula>LEN(TRIM(AR2))=0</formula>
    </cfRule>
    <cfRule type="containsBlanks" dxfId="433" priority="1">
      <formula>LEN(TRIM(AR2))=0</formula>
    </cfRule>
  </conditionalFormatting>
  <pageMargins left="0.7" right="0.7" top="0.75" bottom="0.75" header="0.3" footer="0.3"/>
  <pageSetup paperSize="9" scale="96" orientation="portrait" r:id="rId1"/>
  <colBreaks count="4" manualBreakCount="4">
    <brk id="9" max="35" man="1"/>
    <brk id="18" max="35" man="1"/>
    <brk id="27" max="35" man="1"/>
    <brk id="36" max="3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sheet!$B$81:$B$85</xm:f>
          </x14:formula1>
          <xm:sqref>M8:Q8 D8:H8 AN8:AR8 AE8:AI8 V8:Z8</xm:sqref>
        </x14:dataValidation>
        <x14:dataValidation type="list" allowBlank="1" showInputMessage="1" showErrorMessage="1" xr:uid="{00000000-0002-0000-0B00-000005000000}">
          <x14:formula1>
            <xm:f>sheet!$B$1:$B$3</xm:f>
          </x14:formula1>
          <xm:sqref>D16 M16 V16 AE16 AN16</xm:sqref>
        </x14:dataValidation>
        <x14:dataValidation type="list" allowBlank="1" showInputMessage="1" showErrorMessage="1" xr:uid="{00000000-0002-0000-0B00-000006000000}">
          <x14:formula1>
            <xm:f>sheet!$B$2:$B$3</xm:f>
          </x14:formula1>
          <xm:sqref>D13 D15 M13 M15 V13 V15 AE13 AE15 AN13 AN15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BG41"/>
  <sheetViews>
    <sheetView showGridLines="0" view="pageBreakPreview" zoomScale="98" zoomScaleNormal="100" zoomScaleSheetLayoutView="98"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625" customWidth="1"/>
    <col min="7" max="7" width="9.875"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6.625" customWidth="1"/>
    <col min="16" max="16" width="9.375" customWidth="1"/>
    <col min="17" max="17" width="17.25" customWidth="1"/>
    <col min="18" max="19" width="1" customWidth="1"/>
    <col min="20" max="20" width="2.5" customWidth="1"/>
    <col min="21" max="21" width="19.25" customWidth="1"/>
    <col min="22" max="22" width="11.125" customWidth="1"/>
    <col min="23" max="23" width="12.75" customWidth="1"/>
    <col min="24" max="24" width="16.625" customWidth="1"/>
    <col min="25" max="25" width="9.875" customWidth="1"/>
    <col min="26" max="26" width="16.125" customWidth="1"/>
    <col min="27" max="28" width="1" customWidth="1"/>
    <col min="29" max="29" width="2.5" customWidth="1"/>
    <col min="30" max="30" width="18.5" customWidth="1"/>
    <col min="31" max="31" width="11.125" customWidth="1"/>
    <col min="32" max="32" width="12.75" customWidth="1"/>
    <col min="33" max="33" width="16.625" customWidth="1"/>
    <col min="34" max="34" width="9.875" customWidth="1"/>
    <col min="35" max="35" width="17.125" customWidth="1"/>
    <col min="36" max="37" width="1" customWidth="1"/>
    <col min="38" max="38" width="2.5" customWidth="1"/>
    <col min="39" max="39" width="19.125" customWidth="1"/>
    <col min="40" max="40" width="11.375" customWidth="1"/>
    <col min="41" max="41" width="11.75" customWidth="1"/>
    <col min="42" max="42" width="16.625" customWidth="1"/>
    <col min="43" max="43" width="9.875" customWidth="1"/>
    <col min="44" max="44" width="16.75" customWidth="1"/>
    <col min="45" max="45" width="1.625" customWidth="1"/>
    <col min="46" max="46" width="1.625" hidden="1" customWidth="1"/>
    <col min="47" max="47" width="25" hidden="1" customWidth="1"/>
    <col min="48" max="48" width="21" hidden="1" customWidth="1"/>
    <col min="49" max="49" width="20.75" hidden="1" customWidth="1"/>
    <col min="50" max="50" width="23.5" hidden="1" customWidth="1"/>
    <col min="51" max="51" width="21.875" hidden="1" customWidth="1"/>
    <col min="52" max="52" width="12.75" hidden="1" customWidth="1"/>
    <col min="53" max="53" width="9" hidden="1" customWidth="1"/>
    <col min="54" max="54" width="4" customWidth="1"/>
    <col min="55" max="55" width="2.75" customWidth="1"/>
    <col min="56" max="56" width="4.25" customWidth="1"/>
  </cols>
  <sheetData>
    <row r="1" spans="2:59">
      <c r="AU1" t="s">
        <v>635</v>
      </c>
      <c r="AV1" t="s">
        <v>636</v>
      </c>
      <c r="AW1" t="s">
        <v>637</v>
      </c>
      <c r="AX1" t="s">
        <v>638</v>
      </c>
      <c r="AY1" t="s">
        <v>639</v>
      </c>
      <c r="AZ1" t="s">
        <v>825</v>
      </c>
      <c r="BA1" t="s">
        <v>823</v>
      </c>
    </row>
    <row r="2" spans="2:59">
      <c r="G2" s="69" t="s">
        <v>1</v>
      </c>
      <c r="H2" s="199">
        <f>'提出表（表紙）'!$I2</f>
        <v>0</v>
      </c>
      <c r="P2" s="69" t="s">
        <v>1</v>
      </c>
      <c r="Q2" s="199">
        <f>'提出表（表紙）'!$I2</f>
        <v>0</v>
      </c>
      <c r="Y2" s="69" t="s">
        <v>1</v>
      </c>
      <c r="Z2" s="199">
        <f>'提出表（表紙）'!$I2</f>
        <v>0</v>
      </c>
      <c r="AH2" s="69" t="s">
        <v>1</v>
      </c>
      <c r="AI2" s="199">
        <f>'提出表（表紙）'!$I2</f>
        <v>0</v>
      </c>
      <c r="AQ2" s="69" t="s">
        <v>1</v>
      </c>
      <c r="AR2" s="199">
        <f>'提出表（表紙）'!$I2</f>
        <v>0</v>
      </c>
      <c r="AU2" s="6"/>
    </row>
    <row r="3" spans="2:59">
      <c r="G3" s="69" t="s">
        <v>0</v>
      </c>
      <c r="H3" s="199" t="str">
        <f>'提出表（表紙）'!$I3</f>
        <v/>
      </c>
      <c r="P3" s="69" t="s">
        <v>0</v>
      </c>
      <c r="Q3" s="199" t="str">
        <f>'提出表（表紙）'!$I3</f>
        <v/>
      </c>
      <c r="Y3" s="69" t="s">
        <v>0</v>
      </c>
      <c r="Z3" s="199" t="str">
        <f>'提出表（表紙）'!$I3</f>
        <v/>
      </c>
      <c r="AH3" s="69" t="s">
        <v>0</v>
      </c>
      <c r="AI3" s="199" t="str">
        <f>'提出表（表紙）'!$I3</f>
        <v/>
      </c>
      <c r="AQ3" s="69" t="s">
        <v>0</v>
      </c>
      <c r="AR3" s="199" t="str">
        <f>'提出表（表紙）'!$I3</f>
        <v/>
      </c>
      <c r="AU3" s="1"/>
    </row>
    <row r="4" spans="2:59">
      <c r="AU4" s="1"/>
    </row>
    <row r="5" spans="2:59" ht="23.25" customHeight="1">
      <c r="C5" s="86" t="s">
        <v>1744</v>
      </c>
      <c r="D5" s="61"/>
      <c r="G5" s="183"/>
      <c r="H5" s="67"/>
      <c r="L5" s="86" t="s">
        <v>1744</v>
      </c>
      <c r="M5" s="61"/>
      <c r="P5" s="183"/>
      <c r="Q5" s="67"/>
      <c r="U5" s="86" t="s">
        <v>1744</v>
      </c>
      <c r="V5" s="61"/>
      <c r="Y5" s="183"/>
      <c r="Z5" s="67"/>
      <c r="AD5" s="86" t="s">
        <v>1744</v>
      </c>
      <c r="AE5" s="61"/>
      <c r="AH5" s="183"/>
      <c r="AI5" s="67"/>
      <c r="AM5" s="86" t="s">
        <v>1744</v>
      </c>
      <c r="AN5" s="61"/>
      <c r="AQ5" s="183"/>
      <c r="AR5" s="67"/>
      <c r="AU5" s="226" t="str">
        <f>IF(AU41="提出不可","提出可能が表示されてから提出表に◯をしてください。","提出可能")</f>
        <v>提出可能が表示されてから提出表に◯をしてください。</v>
      </c>
      <c r="AV5" s="226" t="str">
        <f>IF(AV41="提出不可","提出可能が表示されてから提出表に◯をしてください。","提出可能")</f>
        <v>提出可能が表示されてから提出表に◯をしてください。</v>
      </c>
      <c r="AW5" s="226" t="str">
        <f>IF(AW41="提出不可","提出可能が表示されてから提出表に◯をしてください。","提出可能")</f>
        <v>提出可能が表示されてから提出表に◯をしてください。</v>
      </c>
      <c r="AX5" s="226" t="str">
        <f>IF(AX41="提出不可","提出可能が表示されてから提出表に◯をしてください。","提出可能")</f>
        <v>提出可能が表示されてから提出表に◯をしてください。</v>
      </c>
      <c r="AY5" s="226" t="str">
        <f>IF(AY41="提出不可","提出可能が表示されてから提出表に◯をしてください。","提出可能")</f>
        <v>提出可能が表示されてから提出表に◯をしてください。</v>
      </c>
    </row>
    <row r="6" spans="2:59" ht="12.75" customHeight="1">
      <c r="C6" s="61"/>
      <c r="D6" s="61"/>
      <c r="G6" s="71"/>
      <c r="H6" s="67"/>
      <c r="L6" s="61"/>
      <c r="M6" s="61"/>
      <c r="P6" s="71"/>
      <c r="Q6" s="67"/>
      <c r="U6" s="61"/>
      <c r="V6" s="61"/>
      <c r="Y6" s="71"/>
      <c r="Z6" s="67"/>
      <c r="AD6" s="61"/>
      <c r="AE6" s="61"/>
      <c r="AH6" s="71"/>
      <c r="AI6" s="67"/>
      <c r="AM6" s="61"/>
      <c r="AN6" s="61"/>
      <c r="AQ6" s="71"/>
      <c r="AR6" s="67"/>
      <c r="AU6" s="65"/>
      <c r="AV6" s="65"/>
      <c r="AW6" s="65"/>
      <c r="AX6" s="65"/>
      <c r="AY6" s="65"/>
    </row>
    <row r="7" spans="2:59">
      <c r="C7" s="62" t="s">
        <v>837</v>
      </c>
      <c r="L7" s="62" t="s">
        <v>837</v>
      </c>
      <c r="U7" s="62" t="s">
        <v>837</v>
      </c>
      <c r="AD7" s="62" t="s">
        <v>837</v>
      </c>
      <c r="AM7" s="62" t="s">
        <v>837</v>
      </c>
      <c r="AU7" s="216"/>
      <c r="AV7" s="216"/>
      <c r="AW7" s="216"/>
      <c r="AX7" s="216"/>
      <c r="AY7" s="216"/>
    </row>
    <row r="8" spans="2:59" ht="30" customHeight="1">
      <c r="B8" s="95" t="s">
        <v>649</v>
      </c>
      <c r="C8" s="144" t="s">
        <v>753</v>
      </c>
      <c r="D8" s="387"/>
      <c r="E8" s="388"/>
      <c r="F8" s="388"/>
      <c r="G8" s="388"/>
      <c r="H8" s="389"/>
      <c r="K8" s="95" t="s">
        <v>649</v>
      </c>
      <c r="L8" s="144" t="s">
        <v>753</v>
      </c>
      <c r="M8" s="387"/>
      <c r="N8" s="388"/>
      <c r="O8" s="388"/>
      <c r="P8" s="388"/>
      <c r="Q8" s="389"/>
      <c r="T8" s="95" t="s">
        <v>649</v>
      </c>
      <c r="U8" s="144" t="s">
        <v>753</v>
      </c>
      <c r="V8" s="387"/>
      <c r="W8" s="388"/>
      <c r="X8" s="388"/>
      <c r="Y8" s="388"/>
      <c r="Z8" s="389"/>
      <c r="AC8" s="95" t="s">
        <v>649</v>
      </c>
      <c r="AD8" s="144" t="s">
        <v>753</v>
      </c>
      <c r="AE8" s="387"/>
      <c r="AF8" s="388"/>
      <c r="AG8" s="388"/>
      <c r="AH8" s="388"/>
      <c r="AI8" s="389"/>
      <c r="AL8" s="95" t="s">
        <v>649</v>
      </c>
      <c r="AM8" s="144" t="s">
        <v>753</v>
      </c>
      <c r="AN8" s="387"/>
      <c r="AO8" s="388"/>
      <c r="AP8" s="388"/>
      <c r="AQ8" s="388"/>
      <c r="AR8" s="389"/>
      <c r="AU8" s="217" t="str">
        <f>IF(D8="その他","事業名称を入力してください。",IF(D8="専門的・実践的な知識を有する人材からの助言や研修の受講","◯",IF(D8="特別な支援を必要とする児童・生徒の学習・生活・進学・就職等をサポート","◯",IF(D8="特別な支援を必要とする児童・生徒のための教材等の活用","◯",IF(D8="","実施事業を選択してください。","×")))))</f>
        <v>実施事業を選択してください。</v>
      </c>
      <c r="AV8" s="217" t="str">
        <f>IF(M8="その他","事業名称を入力してください。",IF(M8="専門的・実践的な知識を有する人材からの助言や研修の受講","◯",IF(M8="特別な支援を必要とする児童・生徒の学習・生活・進学・就職等をサポート","◯",IF(M8="特別な支援を必要とする児童・生徒のための教材等の活用","◯",IF(M8="","実施事業を選択してください。","×")))))</f>
        <v>実施事業を選択してください。</v>
      </c>
      <c r="AW8" s="217" t="str">
        <f>IF(V8="その他","事業名称を入力してください。",IF(V8="専門的・実践的な知識を有する人材からの助言や研修の受講","◯",IF(V8="特別な支援を必要とする児童・生徒の学習・生活・進学・就職等をサポート","◯",IF(V8="特別な支援を必要とする児童・生徒のための教材等の活用","◯",IF(V8="","実施事業を選択してください。","×")))))</f>
        <v>実施事業を選択してください。</v>
      </c>
      <c r="AX8" s="217" t="str">
        <f>IF(AE8="その他","事業名称を入力してください。",IF(AE8="専門的・実践的な知識を有する人材からの助言や研修の受講","◯",IF(AE8="特別な支援を必要とする児童・生徒の学習・生活・進学・就職等をサポート","◯",IF(AE8="特別な支援を必要とする児童・生徒のための教材等の活用","◯",IF(AE8="","実施事業を選択してください。","×")))))</f>
        <v>実施事業を選択してください。</v>
      </c>
      <c r="AY8" s="217" t="str">
        <f>IF(AN8="その他","事業名称を入力してください。",IF(AN8="専門的・実践的な知識を有する人材からの助言や研修の受講","◯",IF(AN8="特別な支援を必要とする児童・生徒の学習・生活・進学・就職等をサポート","◯",IF(AN8="特別な支援を必要とする児童・生徒のための教材等の活用","◯",IF(AN8="","実施事業を選択してください。","×")))))</f>
        <v>実施事業を選択してください。</v>
      </c>
      <c r="AZ8" s="215"/>
      <c r="BA8" s="215"/>
      <c r="BB8" s="215"/>
      <c r="BC8" s="215"/>
      <c r="BD8" s="215"/>
      <c r="BE8" s="215"/>
      <c r="BF8" s="215"/>
      <c r="BG8" s="215"/>
    </row>
    <row r="9" spans="2:59" ht="28.5" customHeight="1">
      <c r="B9" s="96" t="s">
        <v>650</v>
      </c>
      <c r="C9" s="144" t="s">
        <v>754</v>
      </c>
      <c r="D9" s="390"/>
      <c r="E9" s="391"/>
      <c r="F9" s="391"/>
      <c r="G9" s="391"/>
      <c r="H9" s="392"/>
      <c r="K9" s="96" t="s">
        <v>650</v>
      </c>
      <c r="L9" s="144" t="s">
        <v>754</v>
      </c>
      <c r="M9" s="390"/>
      <c r="N9" s="391"/>
      <c r="O9" s="391"/>
      <c r="P9" s="391"/>
      <c r="Q9" s="392"/>
      <c r="T9" s="96" t="s">
        <v>650</v>
      </c>
      <c r="U9" s="144" t="s">
        <v>754</v>
      </c>
      <c r="V9" s="390"/>
      <c r="W9" s="391"/>
      <c r="X9" s="391"/>
      <c r="Y9" s="391"/>
      <c r="Z9" s="392"/>
      <c r="AC9" s="96" t="s">
        <v>650</v>
      </c>
      <c r="AD9" s="144" t="s">
        <v>754</v>
      </c>
      <c r="AE9" s="390"/>
      <c r="AF9" s="391"/>
      <c r="AG9" s="391"/>
      <c r="AH9" s="391"/>
      <c r="AI9" s="392"/>
      <c r="AL9" s="96" t="s">
        <v>650</v>
      </c>
      <c r="AM9" s="144" t="s">
        <v>754</v>
      </c>
      <c r="AN9" s="390"/>
      <c r="AO9" s="391"/>
      <c r="AP9" s="391"/>
      <c r="AQ9" s="391"/>
      <c r="AR9" s="392"/>
      <c r="AU9" s="217" t="str">
        <f>IF(AND((AU8="事業名称を入力してください。"),(ISTEXT(D9))),"◯",IF(D8="専門的・実践的な知識を有する人材からの助言や研修の受講","◯",IF(D8="特別な支援を必要とする児童・生徒の学習・生活・進学・就職等をサポート","◯",IF(D8="特別な支援を必要とする児童・生徒のための教材等の活用","◯","×"))))</f>
        <v>×</v>
      </c>
      <c r="AV9" s="217" t="str">
        <f>IF(AND((AV8="事業名称を入力してください。"),(ISTEXT(M9))),"◯",IF(M8="専門的・実践的な知識を有する人材からの助言や研修の受講","◯",IF(M8="特別な支援を必要とする児童・生徒の学習・生活・進学・就職等をサポート","◯",IF(M8="特別な支援を必要とする児童・生徒のための教材等の活用","◯","×"))))</f>
        <v>×</v>
      </c>
      <c r="AW9" s="217" t="str">
        <f>IF(AND((AW8="事業名称を入力してください。"),(ISTEXT(V9))),"◯",IF(V8="専門的・実践的な知識を有する人材からの助言や研修の受講","◯",IF(V8="特別な支援を必要とする児童・生徒の学習・生活・進学・就職等をサポート","◯",IF(V8="特別な支援を必要とする児童・生徒のための教材等の活用","◯","×"))))</f>
        <v>×</v>
      </c>
      <c r="AX9" s="217" t="str">
        <f>IF(AND((AX8="事業名称を入力してください。"),(ISTEXT(AE9))),"◯",IF(AE8="専門的・実践的な知識を有する人材からの助言や研修の受講","◯",IF(AE8="特別な支援を必要とする児童・生徒の学習・生活・進学・就職等をサポート","◯",IF(AE8="特別な支援を必要とする児童・生徒のための教材等の活用","◯","×"))))</f>
        <v>×</v>
      </c>
      <c r="AY9" s="217" t="str">
        <f>IF(AND((AY8="事業名称を入力してください。"),(ISTEXT(AN9))),"◯",IF(AN8="専門的・実践的な知識を有する人材からの助言や研修の受講","◯",IF(AN8="特別な支援を必要とする児童・生徒の学習・生活・進学・就職等をサポート","◯",IF(AN8="特別な支援を必要とする児童・生徒のための教材等の活用","◯","×"))))</f>
        <v>×</v>
      </c>
      <c r="AZ9" s="215"/>
      <c r="BA9" s="215"/>
      <c r="BB9" s="215"/>
      <c r="BC9" s="215"/>
      <c r="BD9" s="215"/>
      <c r="BE9" s="215"/>
      <c r="BF9" s="215"/>
      <c r="BG9" s="215"/>
    </row>
    <row r="10" spans="2:59" ht="54.75" customHeight="1">
      <c r="B10" s="96" t="s">
        <v>651</v>
      </c>
      <c r="C10" s="144" t="s">
        <v>648</v>
      </c>
      <c r="D10" s="364"/>
      <c r="E10" s="365"/>
      <c r="F10" s="365"/>
      <c r="G10" s="365"/>
      <c r="H10" s="366"/>
      <c r="K10" s="96" t="s">
        <v>651</v>
      </c>
      <c r="L10" s="144" t="s">
        <v>648</v>
      </c>
      <c r="M10" s="364"/>
      <c r="N10" s="365"/>
      <c r="O10" s="365"/>
      <c r="P10" s="365"/>
      <c r="Q10" s="366"/>
      <c r="T10" s="96" t="s">
        <v>651</v>
      </c>
      <c r="U10" s="144" t="s">
        <v>648</v>
      </c>
      <c r="V10" s="399"/>
      <c r="W10" s="400"/>
      <c r="X10" s="400"/>
      <c r="Y10" s="400"/>
      <c r="Z10" s="401"/>
      <c r="AC10" s="96" t="s">
        <v>651</v>
      </c>
      <c r="AD10" s="144" t="s">
        <v>648</v>
      </c>
      <c r="AE10" s="364"/>
      <c r="AF10" s="365"/>
      <c r="AG10" s="365"/>
      <c r="AH10" s="365"/>
      <c r="AI10" s="366"/>
      <c r="AL10" s="96" t="s">
        <v>651</v>
      </c>
      <c r="AM10" s="144" t="s">
        <v>648</v>
      </c>
      <c r="AN10" s="399"/>
      <c r="AO10" s="400"/>
      <c r="AP10" s="400"/>
      <c r="AQ10" s="400"/>
      <c r="AR10" s="401"/>
      <c r="AU10" s="217" t="str">
        <f>IF(ISTEXT($D$10),"◯","取組内容を入力してください。")</f>
        <v>取組内容を入力してください。</v>
      </c>
      <c r="AV10" s="217" t="str">
        <f>IF(ISTEXT($M$10),"◯","取組内容を入力してください。")</f>
        <v>取組内容を入力してください。</v>
      </c>
      <c r="AW10" s="217" t="str">
        <f>IF(ISTEXT($V$10),"◯","取組内容を入力してください。")</f>
        <v>取組内容を入力してください。</v>
      </c>
      <c r="AX10" s="217" t="str">
        <f>IF(ISTEXT($AE$10),"◯","取組内容を入力してください。")</f>
        <v>取組内容を入力してください。</v>
      </c>
      <c r="AY10" s="217" t="str">
        <f>IF(ISTEXT($AN$10),"◯","取組内容を入力してください。")</f>
        <v>取組内容を入力してください。</v>
      </c>
      <c r="AZ10" s="215"/>
      <c r="BA10" s="215"/>
      <c r="BB10" s="215"/>
      <c r="BC10" s="215"/>
      <c r="BD10" s="215"/>
      <c r="BE10" s="215"/>
      <c r="BF10" s="215"/>
      <c r="BG10" s="215"/>
    </row>
    <row r="11" spans="2:59" ht="38.25" customHeight="1">
      <c r="B11" s="96" t="s">
        <v>652</v>
      </c>
      <c r="C11" s="194" t="s">
        <v>772</v>
      </c>
      <c r="D11" s="170"/>
      <c r="E11" s="97"/>
      <c r="F11" s="82"/>
      <c r="G11" s="82"/>
      <c r="H11" s="82"/>
      <c r="K11" s="96" t="s">
        <v>652</v>
      </c>
      <c r="L11" s="194" t="s">
        <v>772</v>
      </c>
      <c r="M11" s="172"/>
      <c r="N11" s="97"/>
      <c r="O11" s="82"/>
      <c r="P11" s="82"/>
      <c r="Q11" s="82"/>
      <c r="T11" s="96" t="s">
        <v>652</v>
      </c>
      <c r="U11" s="194" t="s">
        <v>772</v>
      </c>
      <c r="V11" s="172"/>
      <c r="W11" s="97"/>
      <c r="X11" s="82"/>
      <c r="Y11" s="82"/>
      <c r="Z11" s="82"/>
      <c r="AC11" s="96" t="s">
        <v>652</v>
      </c>
      <c r="AD11" s="194" t="s">
        <v>772</v>
      </c>
      <c r="AE11" s="172"/>
      <c r="AF11" s="97"/>
      <c r="AG11" s="82"/>
      <c r="AH11" s="82"/>
      <c r="AI11" s="82"/>
      <c r="AL11" s="96" t="s">
        <v>652</v>
      </c>
      <c r="AM11" s="194" t="s">
        <v>772</v>
      </c>
      <c r="AN11" s="172"/>
      <c r="AO11" s="97"/>
      <c r="AP11" s="82"/>
      <c r="AQ11" s="82"/>
      <c r="AR11" s="82"/>
      <c r="AU11" s="217" t="str">
        <f>IF(ISTEXT($D$11),"◯","取組内容を入力してください。")</f>
        <v>取組内容を入力してください。</v>
      </c>
      <c r="AV11" s="217" t="str">
        <f>IF(ISTEXT($M$11),"◯","取組内容を入力してください。")</f>
        <v>取組内容を入力してください。</v>
      </c>
      <c r="AW11" s="217" t="str">
        <f>IF(ISTEXT($V$11),"◯","取組内容を入力してください。")</f>
        <v>取組内容を入力してください。</v>
      </c>
      <c r="AX11" s="217" t="str">
        <f>IF(ISTEXT($AE$11),"◯","取組内容を入力してください。")</f>
        <v>取組内容を入力してください。</v>
      </c>
      <c r="AY11" s="217" t="str">
        <f>IF(ISTEXT($AN$11),"◯","取組内容を入力してください。")</f>
        <v>取組内容を入力してください。</v>
      </c>
      <c r="AZ11" s="215"/>
      <c r="BA11" s="215"/>
      <c r="BB11" s="215"/>
      <c r="BC11" s="215"/>
      <c r="BD11" s="215"/>
      <c r="BE11" s="215"/>
      <c r="BF11" s="215"/>
      <c r="BG11" s="215"/>
    </row>
    <row r="12" spans="2:59" ht="38.25" customHeight="1">
      <c r="B12" s="96" t="s">
        <v>653</v>
      </c>
      <c r="C12" s="194" t="s">
        <v>824</v>
      </c>
      <c r="D12" s="223"/>
      <c r="E12" s="82"/>
      <c r="F12" s="82"/>
      <c r="G12" s="82"/>
      <c r="H12" s="82"/>
      <c r="K12" s="96" t="s">
        <v>653</v>
      </c>
      <c r="L12" s="194" t="s">
        <v>824</v>
      </c>
      <c r="M12" s="222"/>
      <c r="N12" s="82"/>
      <c r="O12" s="82"/>
      <c r="P12" s="82"/>
      <c r="Q12" s="82"/>
      <c r="T12" s="96" t="s">
        <v>653</v>
      </c>
      <c r="U12" s="194" t="s">
        <v>824</v>
      </c>
      <c r="V12" s="222"/>
      <c r="W12" s="82"/>
      <c r="X12" s="82"/>
      <c r="Y12" s="82"/>
      <c r="Z12" s="82"/>
      <c r="AC12" s="96" t="s">
        <v>653</v>
      </c>
      <c r="AD12" s="194" t="s">
        <v>824</v>
      </c>
      <c r="AE12" s="222"/>
      <c r="AF12" s="82"/>
      <c r="AG12" s="82"/>
      <c r="AH12" s="82"/>
      <c r="AI12" s="82"/>
      <c r="AL12" s="96" t="s">
        <v>653</v>
      </c>
      <c r="AM12" s="194" t="s">
        <v>824</v>
      </c>
      <c r="AN12" s="222"/>
      <c r="AO12" s="82"/>
      <c r="AP12" s="82"/>
      <c r="AQ12" s="82"/>
      <c r="AR12" s="82"/>
      <c r="AU12" s="217"/>
      <c r="AV12" s="217"/>
      <c r="AW12" s="217"/>
      <c r="AX12" s="217"/>
      <c r="AY12" s="217"/>
      <c r="AZ12" s="95">
        <f>SUM(D12,M12,V12,AE12,AN12)</f>
        <v>0</v>
      </c>
      <c r="BA12" s="215"/>
      <c r="BB12" s="215"/>
      <c r="BC12" s="215"/>
      <c r="BD12" s="215"/>
      <c r="BE12" s="215"/>
      <c r="BF12" s="215"/>
      <c r="BG12" s="215"/>
    </row>
    <row r="13" spans="2:59" ht="54" customHeight="1">
      <c r="B13" s="96" t="s">
        <v>654</v>
      </c>
      <c r="C13" s="194" t="s">
        <v>854</v>
      </c>
      <c r="D13" s="224"/>
      <c r="E13" s="92"/>
      <c r="F13" s="82"/>
      <c r="G13" s="82"/>
      <c r="H13" s="82"/>
      <c r="K13" s="96" t="s">
        <v>654</v>
      </c>
      <c r="L13" s="194" t="s">
        <v>854</v>
      </c>
      <c r="M13" s="189"/>
      <c r="N13" s="92"/>
      <c r="O13" s="82"/>
      <c r="P13" s="82"/>
      <c r="Q13" s="82"/>
      <c r="T13" s="96" t="s">
        <v>654</v>
      </c>
      <c r="U13" s="194" t="s">
        <v>854</v>
      </c>
      <c r="V13" s="189"/>
      <c r="W13" s="92"/>
      <c r="X13" s="82"/>
      <c r="Y13" s="82"/>
      <c r="Z13" s="82"/>
      <c r="AC13" s="96" t="s">
        <v>654</v>
      </c>
      <c r="AD13" s="194" t="s">
        <v>854</v>
      </c>
      <c r="AE13" s="189"/>
      <c r="AF13" s="92"/>
      <c r="AG13" s="82"/>
      <c r="AH13" s="82"/>
      <c r="AI13" s="82"/>
      <c r="AL13" s="96" t="s">
        <v>654</v>
      </c>
      <c r="AM13" s="194" t="s">
        <v>854</v>
      </c>
      <c r="AN13" s="189"/>
      <c r="AO13" s="92"/>
      <c r="AP13" s="82"/>
      <c r="AQ13" s="82"/>
      <c r="AR13" s="82"/>
      <c r="AU13" s="217" t="str">
        <f>IF(OR(AND(OR(D8="専門的・実践的な知識を有する人材からの助言や研修の受講",D8="特別な支援を必要とする児童・生徒のための教材等の活用",D8="その他"),(D12="")),AND((D13)&gt;=(D12*2),AND(ISNUMBER(D12),ISNUMBER(D13)))),"◯","×")</f>
        <v>×</v>
      </c>
      <c r="AV13" s="217" t="str">
        <f>IF(OR(AND(OR(M8="専門的・実践的な知識を有する人材からの助言や研修の受講",M8="特別な支援を必要とする児童・生徒のための教材等の活用",M8="その他"),(M12="")),AND((M13)&gt;=(M12*2),AND(ISNUMBER(M12),ISNUMBER(M13)))),"◯","×")</f>
        <v>×</v>
      </c>
      <c r="AW13" s="217" t="str">
        <f>IF(OR(AND(OR(V8="専門的・実践的な知識を有する人材からの助言や研修の受講",V8="特別な支援を必要とする児童・生徒のための教材等の活用",V8="その他"),(V12="")),AND((V13)&gt;=(V12*2),AND(ISNUMBER(V12),ISNUMBER(V13)))),"◯","×")</f>
        <v>×</v>
      </c>
      <c r="AX13" s="217" t="str">
        <f>IF(OR(AND(OR(AE8="専門的・実践的な知識を有する人材からの助言や研修の受講",AE8="特別な支援を必要とする児童・生徒のための教材等の活用",AE8="その他"),(AE12="")),AND((AE13)&gt;=(AE12*2),AND(ISNUMBER(AE12),ISNUMBER(AE13)))),"◯","×")</f>
        <v>×</v>
      </c>
      <c r="AY13" s="217" t="str">
        <f>IF(OR(AND(OR(AN8="専門的・実践的な知識を有する人材からの助言や研修の受講",AN8="特別な支援を必要とする児童・生徒のための教材等の活用",AN8="その他"),(AN12="")),AND((AN13)&gt;=(AN12*2),AND(ISNUMBER(AN12),ISNUMBER(AN13)))),"◯","×")</f>
        <v>×</v>
      </c>
      <c r="AZ13" s="95">
        <f>SUM(D13,M13,V13,AE13,AN13)</f>
        <v>0</v>
      </c>
      <c r="BA13" s="77"/>
      <c r="BB13" s="215"/>
      <c r="BC13" s="215"/>
      <c r="BD13" s="215"/>
      <c r="BE13" s="215"/>
      <c r="BF13" s="215"/>
      <c r="BG13" s="215"/>
    </row>
    <row r="14" spans="2:59" ht="49.5" customHeight="1">
      <c r="B14" s="96" t="s">
        <v>661</v>
      </c>
      <c r="C14" s="84" t="s">
        <v>1751</v>
      </c>
      <c r="D14" s="225"/>
      <c r="E14" s="93"/>
      <c r="F14" s="82"/>
      <c r="G14" s="82"/>
      <c r="H14" s="82"/>
      <c r="K14" s="96" t="s">
        <v>658</v>
      </c>
      <c r="L14" s="84" t="s">
        <v>1751</v>
      </c>
      <c r="M14" s="190"/>
      <c r="N14" s="93"/>
      <c r="O14" s="82"/>
      <c r="P14" s="82"/>
      <c r="Q14" s="82"/>
      <c r="T14" s="96" t="s">
        <v>658</v>
      </c>
      <c r="U14" s="84" t="s">
        <v>1751</v>
      </c>
      <c r="V14" s="190"/>
      <c r="W14" s="93"/>
      <c r="X14" s="82"/>
      <c r="Y14" s="82"/>
      <c r="Z14" s="82"/>
      <c r="AC14" s="96" t="s">
        <v>658</v>
      </c>
      <c r="AD14" s="84" t="s">
        <v>1751</v>
      </c>
      <c r="AE14" s="190"/>
      <c r="AF14" s="93"/>
      <c r="AG14" s="82"/>
      <c r="AH14" s="82"/>
      <c r="AI14" s="82"/>
      <c r="AL14" s="96" t="s">
        <v>658</v>
      </c>
      <c r="AM14" s="84" t="s">
        <v>1751</v>
      </c>
      <c r="AN14" s="190"/>
      <c r="AO14" s="93"/>
      <c r="AP14" s="82"/>
      <c r="AQ14" s="82"/>
      <c r="AR14" s="82"/>
      <c r="AU14" s="226" t="str">
        <f>IF(D14="","教職員名簿に記載のある教職員の場合◯を選択してください。","◯")</f>
        <v>教職員名簿に記載のある教職員の場合◯を選択してください。</v>
      </c>
      <c r="AV14" s="226" t="str">
        <f>IF(M14="","教職員名簿に記載のある教職員の場合◯を選択してください。","◯")</f>
        <v>教職員名簿に記載のある教職員の場合◯を選択してください。</v>
      </c>
      <c r="AW14" s="226" t="str">
        <f>IF(V14="","教職員名簿に記載のある教職員の場合◯を選択してください。","◯")</f>
        <v>教職員名簿に記載のある教職員の場合◯を選択してください。</v>
      </c>
      <c r="AX14" s="226" t="str">
        <f>IF(AE14="","教職員名簿に記載のある教職員の場合◯を選択してください。","◯")</f>
        <v>教職員名簿に記載のある教職員の場合◯を選択してください。</v>
      </c>
      <c r="AY14" s="226" t="str">
        <f>IF(AN14="","教職員名簿に記載のある教職員の場合◯を選択してください。","◯")</f>
        <v>教職員名簿に記載のある教職員の場合◯を選択してください。</v>
      </c>
      <c r="AZ14" s="227" t="str">
        <f>IF(OR(AND(D8="専門的・実践的な知識を有する人材からの助言や研修の受講",D13&gt;=2),AND(D8="特別な支援を必要とする児童・生徒のための教材等の活用",D13&gt;=30),AND(D8="その他",D11="全ての教職員",D13&gt;=2),AND(D8="その他",D11="支援を必要とする児童・生徒",D13&gt;=30),AND(D8="特別な支援を必要とする児童・生徒の学習・生活・進学・就職等をサポート",D13&gt;=(D12*2))),"◯","×")</f>
        <v>×</v>
      </c>
      <c r="BA14" s="215"/>
      <c r="BB14" s="215"/>
      <c r="BC14" s="215"/>
      <c r="BD14" s="215"/>
      <c r="BE14" s="215"/>
      <c r="BF14" s="215"/>
      <c r="BG14" s="215"/>
    </row>
    <row r="15" spans="2:59" ht="45" customHeight="1">
      <c r="B15" s="96" t="s">
        <v>662</v>
      </c>
      <c r="C15" s="84" t="s">
        <v>828</v>
      </c>
      <c r="D15" s="225"/>
      <c r="E15" s="93"/>
      <c r="F15" s="82"/>
      <c r="G15" s="82"/>
      <c r="H15" s="82"/>
      <c r="K15" s="96" t="s">
        <v>655</v>
      </c>
      <c r="L15" s="84" t="s">
        <v>828</v>
      </c>
      <c r="M15" s="190"/>
      <c r="N15" s="93"/>
      <c r="O15" s="82"/>
      <c r="P15" s="82"/>
      <c r="Q15" s="82"/>
      <c r="T15" s="96" t="s">
        <v>655</v>
      </c>
      <c r="U15" s="84" t="s">
        <v>828</v>
      </c>
      <c r="V15" s="190"/>
      <c r="W15" s="93"/>
      <c r="X15" s="82"/>
      <c r="Y15" s="82"/>
      <c r="Z15" s="82"/>
      <c r="AC15" s="96" t="s">
        <v>655</v>
      </c>
      <c r="AD15" s="84" t="s">
        <v>828</v>
      </c>
      <c r="AE15" s="190"/>
      <c r="AF15" s="93"/>
      <c r="AG15" s="82"/>
      <c r="AH15" s="82"/>
      <c r="AI15" s="82"/>
      <c r="AL15" s="96" t="s">
        <v>655</v>
      </c>
      <c r="AM15" s="84" t="s">
        <v>828</v>
      </c>
      <c r="AN15" s="190"/>
      <c r="AO15" s="93"/>
      <c r="AP15" s="82"/>
      <c r="AQ15" s="82"/>
      <c r="AR15" s="82"/>
      <c r="AU15" s="226" t="str">
        <f>IF(D15="","被雇用者の氏名を入力してください。","◯")</f>
        <v>被雇用者の氏名を入力してください。</v>
      </c>
      <c r="AV15" s="226" t="str">
        <f>IF(M15="","被雇用者の氏名を入力してください。","◯")</f>
        <v>被雇用者の氏名を入力してください。</v>
      </c>
      <c r="AW15" s="226" t="str">
        <f>IF(V15="","被雇用者の氏名を入力してください。","◯")</f>
        <v>被雇用者の氏名を入力してください。</v>
      </c>
      <c r="AX15" s="226" t="str">
        <f>IF(AE15="","被雇用者の氏名を入力してください。","◯")</f>
        <v>被雇用者の氏名を入力してください。</v>
      </c>
      <c r="AY15" s="226" t="str">
        <f>IF(AN15="","被雇用者の氏名を入力してください。","◯")</f>
        <v>被雇用者の氏名を入力してください。</v>
      </c>
      <c r="AZ15" s="215"/>
      <c r="BA15" s="215"/>
      <c r="BB15" s="215"/>
      <c r="BC15" s="215"/>
      <c r="BD15" s="215"/>
      <c r="BE15" s="215"/>
      <c r="BF15" s="215"/>
      <c r="BG15" s="215"/>
    </row>
    <row r="16" spans="2:59" ht="43.5" customHeight="1">
      <c r="B16" s="96" t="s">
        <v>656</v>
      </c>
      <c r="C16" s="84" t="s">
        <v>838</v>
      </c>
      <c r="D16" s="225"/>
      <c r="E16" s="93"/>
      <c r="F16" s="82"/>
      <c r="G16" s="82"/>
      <c r="H16" s="82"/>
      <c r="K16" s="96" t="s">
        <v>656</v>
      </c>
      <c r="L16" s="84" t="s">
        <v>838</v>
      </c>
      <c r="M16" s="190"/>
      <c r="N16" s="93"/>
      <c r="O16" s="82"/>
      <c r="P16" s="82"/>
      <c r="Q16" s="82"/>
      <c r="T16" s="96" t="s">
        <v>656</v>
      </c>
      <c r="U16" s="84" t="s">
        <v>838</v>
      </c>
      <c r="V16" s="190"/>
      <c r="W16" s="93"/>
      <c r="X16" s="82"/>
      <c r="Y16" s="82"/>
      <c r="Z16" s="82"/>
      <c r="AC16" s="96" t="s">
        <v>656</v>
      </c>
      <c r="AD16" s="84" t="s">
        <v>838</v>
      </c>
      <c r="AE16" s="190"/>
      <c r="AF16" s="93"/>
      <c r="AG16" s="82"/>
      <c r="AH16" s="82"/>
      <c r="AI16" s="82"/>
      <c r="AL16" s="96" t="s">
        <v>656</v>
      </c>
      <c r="AM16" s="84" t="s">
        <v>838</v>
      </c>
      <c r="AN16" s="190"/>
      <c r="AO16" s="93"/>
      <c r="AP16" s="82"/>
      <c r="AQ16" s="82"/>
      <c r="AR16" s="82"/>
      <c r="AU16" s="226" t="str">
        <f>IF(D16="","兼務している教職員の場合、◯を選択してください。","◯")</f>
        <v>兼務している教職員の場合、◯を選択してください。</v>
      </c>
      <c r="AV16" s="226" t="str">
        <f>IF(M16="","兼務している教職員の場合、◯を選択してください。","◯")</f>
        <v>兼務している教職員の場合、◯を選択してください。</v>
      </c>
      <c r="AW16" s="226" t="str">
        <f>IF(V16="","兼務している教職員の場合、◯を選択してください。","◯")</f>
        <v>兼務している教職員の場合、◯を選択してください。</v>
      </c>
      <c r="AX16" s="226" t="str">
        <f>IF(AE16="","兼務している教職員の場合、◯を選択してください。","◯")</f>
        <v>兼務している教職員の場合、◯を選択してください。</v>
      </c>
      <c r="AY16" s="226" t="str">
        <f>IF(AN16="","兼務している教職員の場合、◯を選択してください。","◯")</f>
        <v>兼務している教職員の場合、◯を選択してください。</v>
      </c>
      <c r="AZ16" s="215"/>
      <c r="BA16" s="215"/>
      <c r="BB16" s="215"/>
      <c r="BC16" s="215"/>
      <c r="BD16" s="215"/>
      <c r="BE16" s="215"/>
      <c r="BF16" s="215"/>
      <c r="BG16" s="215"/>
    </row>
    <row r="17" spans="2:59" ht="51.75" customHeight="1">
      <c r="B17" s="81" t="s">
        <v>657</v>
      </c>
      <c r="C17" s="195" t="s">
        <v>755</v>
      </c>
      <c r="D17" s="177"/>
      <c r="K17" s="81" t="s">
        <v>657</v>
      </c>
      <c r="L17" s="195" t="s">
        <v>755</v>
      </c>
      <c r="M17" s="165"/>
      <c r="T17" s="81" t="s">
        <v>657</v>
      </c>
      <c r="U17" s="195" t="s">
        <v>755</v>
      </c>
      <c r="V17" s="165"/>
      <c r="AC17" s="81" t="s">
        <v>657</v>
      </c>
      <c r="AD17" s="195" t="s">
        <v>755</v>
      </c>
      <c r="AE17" s="165"/>
      <c r="AL17" s="81" t="s">
        <v>657</v>
      </c>
      <c r="AM17" s="195" t="s">
        <v>755</v>
      </c>
      <c r="AN17" s="165"/>
      <c r="AU17" s="226" t="str">
        <f>IF(OR(D17="",D17="×"),"給与明細等、添付資料を準備出来たら選択してください。","◯")</f>
        <v>給与明細等、添付資料を準備出来たら選択してください。</v>
      </c>
      <c r="AV17" s="226" t="str">
        <f>IF(OR(M17="",M17="×"),"給与明細等、添付資料を準備出来たら選択してください。","◯")</f>
        <v>給与明細等、添付資料を準備出来たら選択してください。</v>
      </c>
      <c r="AW17" s="226" t="str">
        <f>IF(OR(V17="",V17="×"),"給与明細等、添付資料を準備出来たら選択してください。","◯")</f>
        <v>給与明細等、添付資料を準備出来たら選択してください。</v>
      </c>
      <c r="AX17" s="226" t="str">
        <f>IF(OR(AE17="",AE17="×"),"給与明細等、添付資料を準備出来たら選択してください。","◯")</f>
        <v>給与明細等、添付資料を準備出来たら選択してください。</v>
      </c>
      <c r="AY17" s="226" t="str">
        <f>IF(OR(AN17="",AN17="×"),"給与明細等、添付資料を準備出来たら選択してください。","◯")</f>
        <v>給与明細等、添付資料を準備出来たら選択してください。</v>
      </c>
      <c r="AZ17" s="215"/>
      <c r="BA17" s="215"/>
      <c r="BB17" s="215"/>
      <c r="BC17" s="215"/>
      <c r="BD17" s="215"/>
      <c r="BE17" s="215"/>
      <c r="BF17" s="215"/>
      <c r="BG17" s="215"/>
    </row>
    <row r="18" spans="2:59">
      <c r="C18" s="89"/>
      <c r="D18" s="90"/>
      <c r="E18" s="67"/>
      <c r="F18" s="67"/>
      <c r="G18" s="67"/>
      <c r="H18" s="67"/>
      <c r="L18" s="89"/>
      <c r="M18" s="90"/>
      <c r="N18" s="67"/>
      <c r="O18" s="67"/>
      <c r="P18" s="67"/>
      <c r="Q18" s="67"/>
      <c r="U18" s="89"/>
      <c r="V18" s="90"/>
      <c r="W18" s="67"/>
      <c r="X18" s="67"/>
      <c r="Y18" s="67"/>
      <c r="Z18" s="67"/>
      <c r="AD18" s="89"/>
      <c r="AE18" s="90"/>
      <c r="AF18" s="67"/>
      <c r="AG18" s="67"/>
      <c r="AH18" s="67"/>
      <c r="AI18" s="67"/>
      <c r="AM18" s="89"/>
      <c r="AN18" s="90"/>
      <c r="AO18" s="67"/>
      <c r="AP18" s="67"/>
      <c r="AQ18" s="67"/>
      <c r="AR18" s="67"/>
      <c r="AU18" s="215"/>
      <c r="AV18" s="215"/>
      <c r="AW18" s="215"/>
      <c r="AX18" s="215"/>
      <c r="AY18" s="215"/>
      <c r="AZ18" s="215"/>
      <c r="BA18" s="215"/>
      <c r="BB18" s="215"/>
      <c r="BC18" s="215"/>
      <c r="BD18" s="215"/>
      <c r="BE18" s="215"/>
      <c r="BF18" s="215"/>
      <c r="BG18" s="215"/>
    </row>
    <row r="19" spans="2:59">
      <c r="C19" s="192" t="s">
        <v>806</v>
      </c>
      <c r="L19" s="192" t="s">
        <v>806</v>
      </c>
      <c r="U19" s="192" t="s">
        <v>806</v>
      </c>
      <c r="AD19" s="192" t="s">
        <v>806</v>
      </c>
      <c r="AM19" s="192" t="s">
        <v>806</v>
      </c>
      <c r="AU19" s="65"/>
      <c r="AV19" s="65"/>
      <c r="AW19" s="65"/>
      <c r="AX19" s="65"/>
      <c r="AY19" s="65"/>
      <c r="AZ19" s="215"/>
      <c r="BA19" s="215"/>
      <c r="BB19" s="215"/>
      <c r="BC19" s="215"/>
      <c r="BD19" s="215"/>
      <c r="BE19" s="215"/>
      <c r="BF19" s="215"/>
      <c r="BG19" s="215"/>
    </row>
    <row r="20" spans="2:59">
      <c r="C20" s="75" t="s">
        <v>629</v>
      </c>
      <c r="D20" s="247" t="s">
        <v>839</v>
      </c>
      <c r="E20" s="87" t="s">
        <v>631</v>
      </c>
      <c r="F20" s="201" t="s">
        <v>820</v>
      </c>
      <c r="L20" s="75" t="s">
        <v>629</v>
      </c>
      <c r="M20" s="247" t="s">
        <v>839</v>
      </c>
      <c r="N20" s="87" t="s">
        <v>631</v>
      </c>
      <c r="O20" s="201" t="s">
        <v>820</v>
      </c>
      <c r="U20" s="75" t="s">
        <v>629</v>
      </c>
      <c r="V20" s="247" t="s">
        <v>839</v>
      </c>
      <c r="W20" s="87" t="s">
        <v>631</v>
      </c>
      <c r="X20" s="201" t="s">
        <v>820</v>
      </c>
      <c r="AD20" s="75" t="s">
        <v>629</v>
      </c>
      <c r="AE20" s="247" t="s">
        <v>839</v>
      </c>
      <c r="AF20" s="87" t="s">
        <v>631</v>
      </c>
      <c r="AG20" s="201" t="s">
        <v>820</v>
      </c>
      <c r="AM20" s="75" t="s">
        <v>629</v>
      </c>
      <c r="AN20" s="247" t="s">
        <v>839</v>
      </c>
      <c r="AO20" s="87" t="s">
        <v>631</v>
      </c>
      <c r="AP20" s="201" t="s">
        <v>820</v>
      </c>
      <c r="AU20" s="77"/>
      <c r="AV20" s="77"/>
      <c r="AW20" s="77"/>
      <c r="AX20" s="77"/>
      <c r="AY20" s="77"/>
      <c r="AZ20" s="215"/>
      <c r="BA20" s="215"/>
      <c r="BB20" s="215"/>
      <c r="BC20" s="215"/>
      <c r="BD20" s="215"/>
      <c r="BE20" s="215"/>
      <c r="BF20" s="215"/>
      <c r="BG20" s="215"/>
    </row>
    <row r="21" spans="2:59">
      <c r="C21" s="210"/>
      <c r="D21" s="211"/>
      <c r="E21" s="212"/>
      <c r="F21" s="242"/>
      <c r="L21" s="210"/>
      <c r="M21" s="211"/>
      <c r="N21" s="212"/>
      <c r="O21" s="242"/>
      <c r="U21" s="210"/>
      <c r="V21" s="211"/>
      <c r="W21" s="212"/>
      <c r="X21" s="242"/>
      <c r="AD21" s="210"/>
      <c r="AE21" s="211"/>
      <c r="AF21" s="212"/>
      <c r="AG21" s="242"/>
      <c r="AM21" s="210"/>
      <c r="AN21" s="211"/>
      <c r="AO21" s="212"/>
      <c r="AP21" s="242"/>
      <c r="AU21" s="215"/>
      <c r="AV21" s="215"/>
      <c r="AW21" s="215"/>
      <c r="AX21" s="215"/>
      <c r="AY21" s="215"/>
      <c r="AZ21" s="215"/>
      <c r="BA21" s="215"/>
      <c r="BB21" s="215"/>
      <c r="BC21" s="215"/>
      <c r="BD21" s="215"/>
      <c r="BE21" s="215"/>
      <c r="BF21" s="215"/>
      <c r="BG21" s="215"/>
    </row>
    <row r="22" spans="2:59">
      <c r="C22" s="210"/>
      <c r="D22" s="211"/>
      <c r="E22" s="212"/>
      <c r="F22" s="242"/>
      <c r="L22" s="210"/>
      <c r="M22" s="211"/>
      <c r="N22" s="212"/>
      <c r="O22" s="242"/>
      <c r="U22" s="210"/>
      <c r="V22" s="211"/>
      <c r="W22" s="212"/>
      <c r="X22" s="242"/>
      <c r="AD22" s="210"/>
      <c r="AE22" s="211"/>
      <c r="AF22" s="212"/>
      <c r="AG22" s="242"/>
      <c r="AM22" s="210"/>
      <c r="AN22" s="211"/>
      <c r="AO22" s="212"/>
      <c r="AP22" s="242"/>
      <c r="AU22" s="215"/>
      <c r="AV22" s="215"/>
      <c r="AW22" s="215"/>
      <c r="AX22" s="215"/>
      <c r="AY22" s="215"/>
      <c r="AZ22" s="215"/>
      <c r="BA22" s="215"/>
      <c r="BB22" s="215"/>
      <c r="BC22" s="215"/>
      <c r="BD22" s="215"/>
      <c r="BE22" s="215"/>
      <c r="BF22" s="215"/>
      <c r="BG22" s="215"/>
    </row>
    <row r="23" spans="2:59">
      <c r="C23" s="210"/>
      <c r="D23" s="211"/>
      <c r="E23" s="212"/>
      <c r="F23" s="242"/>
      <c r="L23" s="210"/>
      <c r="M23" s="211"/>
      <c r="N23" s="212"/>
      <c r="O23" s="242"/>
      <c r="U23" s="210"/>
      <c r="V23" s="211"/>
      <c r="W23" s="212"/>
      <c r="X23" s="242"/>
      <c r="AD23" s="210"/>
      <c r="AE23" s="211"/>
      <c r="AF23" s="212"/>
      <c r="AG23" s="242"/>
      <c r="AM23" s="210"/>
      <c r="AN23" s="211"/>
      <c r="AO23" s="212"/>
      <c r="AP23" s="242"/>
      <c r="AU23" s="215"/>
      <c r="AV23" s="215"/>
      <c r="AW23" s="215"/>
      <c r="AX23" s="215"/>
      <c r="AY23" s="215"/>
      <c r="AZ23" s="215"/>
      <c r="BA23" s="215"/>
      <c r="BB23" s="215"/>
      <c r="BC23" s="215"/>
      <c r="BD23" s="215"/>
      <c r="BE23" s="215"/>
      <c r="BF23" s="215"/>
      <c r="BG23" s="215"/>
    </row>
    <row r="24" spans="2:59">
      <c r="C24" s="210"/>
      <c r="D24" s="211"/>
      <c r="E24" s="212"/>
      <c r="F24" s="242"/>
      <c r="L24" s="210"/>
      <c r="M24" s="211"/>
      <c r="N24" s="212"/>
      <c r="O24" s="242"/>
      <c r="U24" s="210"/>
      <c r="V24" s="211"/>
      <c r="W24" s="212"/>
      <c r="X24" s="242"/>
      <c r="AD24" s="210"/>
      <c r="AE24" s="211"/>
      <c r="AF24" s="212"/>
      <c r="AG24" s="242"/>
      <c r="AM24" s="210"/>
      <c r="AN24" s="211"/>
      <c r="AO24" s="212"/>
      <c r="AP24" s="242"/>
      <c r="AU24" s="215"/>
      <c r="AV24" s="215"/>
      <c r="AW24" s="215"/>
      <c r="AX24" s="215"/>
      <c r="AY24" s="215"/>
      <c r="AZ24" s="215"/>
      <c r="BA24" s="215"/>
      <c r="BB24" s="215"/>
      <c r="BC24" s="215"/>
      <c r="BD24" s="215"/>
      <c r="BE24" s="215"/>
      <c r="BF24" s="215"/>
      <c r="BG24" s="215"/>
    </row>
    <row r="25" spans="2:59">
      <c r="C25" s="210"/>
      <c r="D25" s="211"/>
      <c r="E25" s="212"/>
      <c r="F25" s="242"/>
      <c r="L25" s="210"/>
      <c r="M25" s="211"/>
      <c r="N25" s="212"/>
      <c r="O25" s="242"/>
      <c r="U25" s="210"/>
      <c r="V25" s="211"/>
      <c r="W25" s="212"/>
      <c r="X25" s="242"/>
      <c r="AD25" s="210"/>
      <c r="AE25" s="211"/>
      <c r="AF25" s="212"/>
      <c r="AG25" s="242"/>
      <c r="AM25" s="210"/>
      <c r="AN25" s="211"/>
      <c r="AO25" s="212"/>
      <c r="AP25" s="242"/>
      <c r="AU25" s="215"/>
      <c r="AV25" s="215"/>
      <c r="AW25" s="215"/>
      <c r="AX25" s="215"/>
      <c r="AY25" s="215"/>
      <c r="AZ25" s="215"/>
      <c r="BA25" s="215"/>
      <c r="BB25" s="215"/>
      <c r="BC25" s="215"/>
      <c r="BD25" s="215"/>
      <c r="BE25" s="215"/>
      <c r="BF25" s="215"/>
      <c r="BG25" s="215"/>
    </row>
    <row r="26" spans="2:59">
      <c r="C26" s="210"/>
      <c r="D26" s="211"/>
      <c r="E26" s="212"/>
      <c r="F26" s="242"/>
      <c r="L26" s="210"/>
      <c r="M26" s="211"/>
      <c r="N26" s="212"/>
      <c r="O26" s="242"/>
      <c r="U26" s="210"/>
      <c r="V26" s="211"/>
      <c r="W26" s="212"/>
      <c r="X26" s="242"/>
      <c r="AD26" s="210"/>
      <c r="AE26" s="211"/>
      <c r="AF26" s="212"/>
      <c r="AG26" s="242"/>
      <c r="AM26" s="210"/>
      <c r="AN26" s="211"/>
      <c r="AO26" s="212"/>
      <c r="AP26" s="242"/>
      <c r="AU26" s="215"/>
      <c r="AV26" s="215"/>
      <c r="AW26" s="215"/>
      <c r="AX26" s="215"/>
      <c r="AY26" s="215"/>
      <c r="AZ26" s="215"/>
      <c r="BA26" s="215"/>
      <c r="BB26" s="215"/>
      <c r="BC26" s="215"/>
      <c r="BD26" s="215"/>
      <c r="BE26" s="215"/>
      <c r="BF26" s="215"/>
      <c r="BG26" s="215"/>
    </row>
    <row r="27" spans="2:59">
      <c r="C27" s="210"/>
      <c r="D27" s="211"/>
      <c r="E27" s="212"/>
      <c r="F27" s="242"/>
      <c r="L27" s="210"/>
      <c r="M27" s="211"/>
      <c r="N27" s="212"/>
      <c r="O27" s="242"/>
      <c r="U27" s="210"/>
      <c r="V27" s="211"/>
      <c r="W27" s="212"/>
      <c r="X27" s="242"/>
      <c r="AD27" s="210"/>
      <c r="AE27" s="211"/>
      <c r="AF27" s="212"/>
      <c r="AG27" s="242"/>
      <c r="AM27" s="210"/>
      <c r="AN27" s="211"/>
      <c r="AO27" s="212"/>
      <c r="AP27" s="242"/>
      <c r="AU27" s="215"/>
      <c r="AV27" s="215"/>
      <c r="AW27" s="215"/>
      <c r="AX27" s="215"/>
      <c r="AY27" s="215"/>
      <c r="AZ27" s="215"/>
      <c r="BA27" s="215"/>
      <c r="BB27" s="215"/>
      <c r="BC27" s="215"/>
      <c r="BD27" s="215"/>
      <c r="BE27" s="215"/>
      <c r="BF27" s="215"/>
      <c r="BG27" s="215"/>
    </row>
    <row r="28" spans="2:59">
      <c r="C28" s="210"/>
      <c r="D28" s="211"/>
      <c r="E28" s="212"/>
      <c r="F28" s="242"/>
      <c r="L28" s="210"/>
      <c r="M28" s="211"/>
      <c r="N28" s="212"/>
      <c r="O28" s="242"/>
      <c r="U28" s="210"/>
      <c r="V28" s="211"/>
      <c r="W28" s="212"/>
      <c r="X28" s="242"/>
      <c r="AD28" s="210"/>
      <c r="AE28" s="211"/>
      <c r="AF28" s="212"/>
      <c r="AG28" s="242"/>
      <c r="AM28" s="210"/>
      <c r="AN28" s="211"/>
      <c r="AO28" s="212"/>
      <c r="AP28" s="242"/>
      <c r="AU28" s="215"/>
      <c r="AV28" s="215"/>
      <c r="AW28" s="215"/>
      <c r="AX28" s="215"/>
      <c r="AY28" s="215"/>
      <c r="AZ28" s="215"/>
      <c r="BA28" s="215"/>
      <c r="BB28" s="215"/>
      <c r="BC28" s="215"/>
      <c r="BD28" s="215"/>
      <c r="BE28" s="215"/>
      <c r="BF28" s="215"/>
      <c r="BG28" s="215"/>
    </row>
    <row r="29" spans="2:59">
      <c r="C29" s="210"/>
      <c r="D29" s="211"/>
      <c r="E29" s="212"/>
      <c r="F29" s="242"/>
      <c r="L29" s="210"/>
      <c r="M29" s="211"/>
      <c r="N29" s="212"/>
      <c r="O29" s="242"/>
      <c r="U29" s="210"/>
      <c r="V29" s="211"/>
      <c r="W29" s="212"/>
      <c r="X29" s="242"/>
      <c r="AD29" s="210"/>
      <c r="AE29" s="211"/>
      <c r="AF29" s="212"/>
      <c r="AG29" s="242"/>
      <c r="AM29" s="210"/>
      <c r="AN29" s="211"/>
      <c r="AO29" s="212"/>
      <c r="AP29" s="242"/>
      <c r="AU29" s="215"/>
      <c r="AV29" s="215"/>
      <c r="AW29" s="215"/>
      <c r="AX29" s="215"/>
      <c r="AY29" s="215"/>
      <c r="AZ29" s="215"/>
      <c r="BA29" s="215"/>
      <c r="BB29" s="215"/>
      <c r="BC29" s="215"/>
      <c r="BD29" s="215"/>
      <c r="BE29" s="215"/>
      <c r="BF29" s="215"/>
      <c r="BG29" s="215"/>
    </row>
    <row r="30" spans="2:59">
      <c r="C30" s="210"/>
      <c r="D30" s="211"/>
      <c r="E30" s="212"/>
      <c r="F30" s="242"/>
      <c r="L30" s="210"/>
      <c r="M30" s="211"/>
      <c r="N30" s="212"/>
      <c r="O30" s="242"/>
      <c r="U30" s="210"/>
      <c r="V30" s="211"/>
      <c r="W30" s="212"/>
      <c r="X30" s="242"/>
      <c r="AD30" s="210"/>
      <c r="AE30" s="211"/>
      <c r="AF30" s="212"/>
      <c r="AG30" s="242"/>
      <c r="AM30" s="210"/>
      <c r="AN30" s="211"/>
      <c r="AO30" s="212"/>
      <c r="AP30" s="242"/>
      <c r="AU30" s="215"/>
      <c r="AV30" s="215"/>
      <c r="AW30" s="215"/>
      <c r="AX30" s="215"/>
      <c r="AY30" s="215"/>
      <c r="AZ30" s="215"/>
      <c r="BA30" s="215"/>
      <c r="BB30" s="215"/>
      <c r="BC30" s="215"/>
      <c r="BD30" s="215"/>
      <c r="BE30" s="215"/>
      <c r="BF30" s="215"/>
      <c r="BG30" s="215"/>
    </row>
    <row r="31" spans="2:59">
      <c r="C31" s="210"/>
      <c r="D31" s="211"/>
      <c r="E31" s="212"/>
      <c r="F31" s="242"/>
      <c r="L31" s="210"/>
      <c r="M31" s="211"/>
      <c r="N31" s="212"/>
      <c r="O31" s="242"/>
      <c r="U31" s="210"/>
      <c r="V31" s="211"/>
      <c r="W31" s="212"/>
      <c r="X31" s="242"/>
      <c r="AD31" s="210"/>
      <c r="AE31" s="211"/>
      <c r="AF31" s="212"/>
      <c r="AG31" s="242"/>
      <c r="AM31" s="210"/>
      <c r="AN31" s="211"/>
      <c r="AO31" s="212"/>
      <c r="AP31" s="242"/>
      <c r="AU31" s="215"/>
      <c r="AV31" s="215"/>
      <c r="AW31" s="215"/>
      <c r="AX31" s="215"/>
      <c r="AY31" s="215"/>
      <c r="AZ31" s="215"/>
      <c r="BA31" s="215"/>
      <c r="BB31" s="215"/>
      <c r="BC31" s="215"/>
      <c r="BD31" s="215"/>
      <c r="BE31" s="215"/>
      <c r="BF31" s="215"/>
      <c r="BG31" s="215"/>
    </row>
    <row r="32" spans="2:59">
      <c r="C32" s="210"/>
      <c r="D32" s="211"/>
      <c r="E32" s="212"/>
      <c r="F32" s="242"/>
      <c r="L32" s="210"/>
      <c r="M32" s="211"/>
      <c r="N32" s="212"/>
      <c r="O32" s="242"/>
      <c r="U32" s="210"/>
      <c r="V32" s="211"/>
      <c r="W32" s="212"/>
      <c r="X32" s="242"/>
      <c r="AD32" s="210"/>
      <c r="AE32" s="211"/>
      <c r="AF32" s="212"/>
      <c r="AG32" s="242"/>
      <c r="AM32" s="210"/>
      <c r="AN32" s="211"/>
      <c r="AO32" s="212"/>
      <c r="AP32" s="242"/>
      <c r="AU32" s="215"/>
      <c r="AV32" s="215"/>
      <c r="AW32" s="215"/>
      <c r="AX32" s="215"/>
      <c r="AY32" s="215"/>
      <c r="AZ32" s="215"/>
      <c r="BA32" s="215"/>
      <c r="BB32" s="215"/>
      <c r="BC32" s="215"/>
      <c r="BD32" s="215"/>
      <c r="BE32" s="215"/>
      <c r="BF32" s="215"/>
      <c r="BG32" s="215"/>
    </row>
    <row r="33" spans="3:59">
      <c r="C33" s="210"/>
      <c r="D33" s="211"/>
      <c r="E33" s="212"/>
      <c r="F33" s="242"/>
      <c r="L33" s="210"/>
      <c r="M33" s="211"/>
      <c r="N33" s="212"/>
      <c r="O33" s="242"/>
      <c r="U33" s="210"/>
      <c r="V33" s="211"/>
      <c r="W33" s="212"/>
      <c r="X33" s="242"/>
      <c r="AD33" s="210"/>
      <c r="AE33" s="211"/>
      <c r="AF33" s="212"/>
      <c r="AG33" s="242"/>
      <c r="AM33" s="210"/>
      <c r="AN33" s="211"/>
      <c r="AO33" s="212"/>
      <c r="AP33" s="242"/>
      <c r="AU33" s="215"/>
      <c r="AV33" s="215"/>
      <c r="AW33" s="215"/>
      <c r="AX33" s="215"/>
      <c r="AY33" s="215"/>
      <c r="AZ33" s="215"/>
      <c r="BA33" s="215"/>
      <c r="BB33" s="215"/>
      <c r="BC33" s="215"/>
      <c r="BD33" s="215"/>
      <c r="BE33" s="215"/>
      <c r="BF33" s="215"/>
      <c r="BG33" s="215"/>
    </row>
    <row r="34" spans="3:59">
      <c r="C34" s="210"/>
      <c r="D34" s="211"/>
      <c r="E34" s="212"/>
      <c r="F34" s="242"/>
      <c r="L34" s="210"/>
      <c r="M34" s="211"/>
      <c r="N34" s="212"/>
      <c r="O34" s="242"/>
      <c r="U34" s="210"/>
      <c r="V34" s="211"/>
      <c r="W34" s="212"/>
      <c r="X34" s="242"/>
      <c r="AD34" s="210"/>
      <c r="AE34" s="211"/>
      <c r="AF34" s="212"/>
      <c r="AG34" s="242"/>
      <c r="AM34" s="210"/>
      <c r="AN34" s="211"/>
      <c r="AO34" s="212"/>
      <c r="AP34" s="242"/>
      <c r="AU34" s="215"/>
      <c r="AV34" s="215"/>
      <c r="AW34" s="215"/>
      <c r="AX34" s="215"/>
      <c r="AY34" s="215"/>
      <c r="AZ34" s="215"/>
      <c r="BA34" s="215"/>
      <c r="BB34" s="215"/>
      <c r="BC34" s="215"/>
      <c r="BD34" s="215"/>
      <c r="BE34" s="215"/>
      <c r="BF34" s="215"/>
      <c r="BG34" s="215"/>
    </row>
    <row r="35" spans="3:59">
      <c r="C35" s="210"/>
      <c r="D35" s="211"/>
      <c r="E35" s="212"/>
      <c r="F35" s="242"/>
      <c r="L35" s="210"/>
      <c r="M35" s="211"/>
      <c r="N35" s="212"/>
      <c r="O35" s="242"/>
      <c r="U35" s="210"/>
      <c r="V35" s="211"/>
      <c r="W35" s="212"/>
      <c r="X35" s="242"/>
      <c r="AD35" s="210"/>
      <c r="AE35" s="211"/>
      <c r="AF35" s="212"/>
      <c r="AG35" s="242"/>
      <c r="AM35" s="210"/>
      <c r="AN35" s="211"/>
      <c r="AO35" s="212"/>
      <c r="AP35" s="242"/>
      <c r="AU35" s="215"/>
      <c r="AV35" s="215"/>
      <c r="AW35" s="215"/>
      <c r="AX35" s="215"/>
      <c r="AY35" s="215"/>
      <c r="AZ35" s="215"/>
      <c r="BA35" s="215"/>
      <c r="BB35" s="215"/>
      <c r="BC35" s="215"/>
      <c r="BD35" s="215"/>
      <c r="BE35" s="215"/>
      <c r="BF35" s="215"/>
      <c r="BG35" s="215"/>
    </row>
    <row r="36" spans="3:59">
      <c r="C36" s="75" t="s">
        <v>632</v>
      </c>
      <c r="D36" s="88">
        <f>SUM(D21:D35)</f>
        <v>0</v>
      </c>
      <c r="E36" s="74"/>
      <c r="F36" s="73"/>
      <c r="L36" s="75" t="s">
        <v>632</v>
      </c>
      <c r="M36" s="88">
        <f>SUM(M21:M35)</f>
        <v>0</v>
      </c>
      <c r="N36" s="74"/>
      <c r="O36" s="73"/>
      <c r="U36" s="75" t="s">
        <v>632</v>
      </c>
      <c r="V36" s="88">
        <f>SUM(V21:V35)</f>
        <v>0</v>
      </c>
      <c r="W36" s="74"/>
      <c r="X36" s="73"/>
      <c r="AD36" s="75" t="s">
        <v>632</v>
      </c>
      <c r="AE36" s="88">
        <f>SUM(AE21:AE35)</f>
        <v>0</v>
      </c>
      <c r="AF36" s="74"/>
      <c r="AG36" s="73"/>
      <c r="AM36" s="75" t="s">
        <v>632</v>
      </c>
      <c r="AN36" s="88">
        <f>SUM(AN21:AN35)</f>
        <v>0</v>
      </c>
      <c r="AO36" s="74"/>
      <c r="AP36" s="73"/>
      <c r="AU36" s="228">
        <f>D36</f>
        <v>0</v>
      </c>
      <c r="AV36" s="228">
        <f>M36</f>
        <v>0</v>
      </c>
      <c r="AW36" s="228">
        <f>V36</f>
        <v>0</v>
      </c>
      <c r="AX36" s="228">
        <f>AE36</f>
        <v>0</v>
      </c>
      <c r="AY36" s="228">
        <f>AN36</f>
        <v>0</v>
      </c>
      <c r="AZ36" s="95">
        <f>SUM(AU36:AY36)</f>
        <v>0</v>
      </c>
      <c r="BA36" s="215" t="str">
        <f>IF(AZ36&gt;=800000,"◯","×")</f>
        <v>×</v>
      </c>
      <c r="BB36" s="215"/>
      <c r="BC36" s="215"/>
      <c r="BD36" s="215"/>
      <c r="BE36" s="215"/>
      <c r="BF36" s="215"/>
      <c r="BG36" s="215"/>
    </row>
    <row r="37" spans="3:59">
      <c r="AU37" s="215"/>
      <c r="AV37" s="215"/>
      <c r="AW37" s="215"/>
      <c r="AX37" s="215"/>
      <c r="AY37" s="215"/>
      <c r="AZ37" s="215"/>
      <c r="BA37" s="215"/>
      <c r="BB37" s="215"/>
      <c r="BC37" s="215"/>
      <c r="BD37" s="215"/>
      <c r="BE37" s="215"/>
      <c r="BF37" s="215"/>
      <c r="BG37" s="215"/>
    </row>
    <row r="38" spans="3:59">
      <c r="AU38" s="215"/>
      <c r="AV38" s="215"/>
      <c r="AW38" s="215"/>
      <c r="AX38" s="215"/>
      <c r="AY38" s="215"/>
      <c r="AZ38" s="215"/>
      <c r="BA38" s="215"/>
      <c r="BB38" s="215"/>
      <c r="BC38" s="215"/>
      <c r="BD38" s="215"/>
      <c r="BE38" s="215"/>
      <c r="BF38" s="215"/>
      <c r="BG38" s="215"/>
    </row>
    <row r="39" spans="3:59" ht="24" hidden="1" customHeight="1">
      <c r="C39" s="70" t="s">
        <v>628</v>
      </c>
      <c r="D39" s="162" t="str">
        <f>AU39</f>
        <v>該当する項目が全て選択・入力されているか確認してください。</v>
      </c>
      <c r="L39" s="70" t="s">
        <v>628</v>
      </c>
      <c r="M39" s="80" t="str">
        <f>AV39</f>
        <v>該当する項目が全て選択・入力されているか確認してください。</v>
      </c>
      <c r="U39" s="70" t="s">
        <v>628</v>
      </c>
      <c r="V39" s="80" t="str">
        <f>AW39</f>
        <v>該当する項目が全て選択・入力されているか確認してください。</v>
      </c>
      <c r="AD39" s="70" t="s">
        <v>628</v>
      </c>
      <c r="AE39" s="80" t="str">
        <f>AX39</f>
        <v>該当する項目が全て選択・入力されているか確認してください。</v>
      </c>
      <c r="AM39" s="70" t="s">
        <v>628</v>
      </c>
      <c r="AN39" s="80" t="str">
        <f>AY39</f>
        <v>該当する項目が全て選択・入力されているか確認してください。</v>
      </c>
      <c r="AU39" s="226" t="str">
        <f>IF(AND(OR(AU8="◯",AU8="事業名称を入力してください。"),AU9="◯",AU10="◯",AU11="◯",AU13="◯",AU15="◯",AU16="◯",AU17="◯",$BA$36="◯"),"◯","該当する項目が全て選択・入力されているか確認してください。")</f>
        <v>該当する項目が全て選択・入力されているか確認してください。</v>
      </c>
      <c r="AV39" s="226" t="str">
        <f>IF(AND(OR(AV8="◯",AV8="事業名称を入力してください。"),AV9="◯",AV10="◯",AV11="◯",AV13="◯",AV15="◯",AV16="◯",AV17="◯",$BA$36="◯"),"◯","該当する項目が全て選択・入力されているか確認してください。")</f>
        <v>該当する項目が全て選択・入力されているか確認してください。</v>
      </c>
      <c r="AW39" s="226" t="str">
        <f>IF(AND(OR(AW8="◯",AW8="事業名称を入力してください。"),AW9="◯",AW10="◯",AW11="◯",AW13="◯",AW15="◯",AW16="◯",AW17="◯",$BA$36="◯"),"◯","該当する項目が全て選択・入力されているか確認してください。")</f>
        <v>該当する項目が全て選択・入力されているか確認してください。</v>
      </c>
      <c r="AX39" s="226" t="str">
        <f>IF(AND(OR(AX8="◯",AX8="事業名称を入力してください。"),AX9="◯",AX10="◯",AX11="◯",AX13="◯",AX15="◯",AX16="◯",AX17="◯",$BA$36="◯"),"◯","該当する項目が全て選択・入力されているか確認してください。")</f>
        <v>該当する項目が全て選択・入力されているか確認してください。</v>
      </c>
      <c r="AY39" s="226" t="str">
        <f>IF(AND(OR(AY8="◯",AY8="事業名称を入力してください。"),AY9="◯",AY10="◯",AY11="◯",AY13="◯",AY15="◯",AY16="◯",AY17="◯",$BA$36="◯"),"◯","該当する項目が全て選択・入力されているか確認してください。")</f>
        <v>該当する項目が全て選択・入力されているか確認してください。</v>
      </c>
      <c r="AZ39" s="215"/>
      <c r="BA39" s="215"/>
      <c r="BB39" s="215"/>
      <c r="BC39" s="215"/>
      <c r="BD39" s="215"/>
      <c r="BE39" s="215"/>
      <c r="BF39" s="215"/>
      <c r="BG39" s="215"/>
    </row>
    <row r="40" spans="3:59" ht="24.75" hidden="1" customHeight="1">
      <c r="C40" s="70" t="s">
        <v>627</v>
      </c>
      <c r="D40" s="162" t="str">
        <f>AU40</f>
        <v>金額を確認してください。</v>
      </c>
      <c r="L40" s="70" t="s">
        <v>627</v>
      </c>
      <c r="M40" s="80" t="str">
        <f>AV40</f>
        <v>金額を確認してください。</v>
      </c>
      <c r="U40" s="70" t="s">
        <v>627</v>
      </c>
      <c r="V40" s="80" t="str">
        <f>AW40</f>
        <v>金額を確認してください。</v>
      </c>
      <c r="AD40" s="70" t="s">
        <v>627</v>
      </c>
      <c r="AE40" s="80" t="str">
        <f>AX40</f>
        <v>金額を確認してください。</v>
      </c>
      <c r="AM40" s="70" t="s">
        <v>627</v>
      </c>
      <c r="AN40" s="80" t="str">
        <f>AY40</f>
        <v>金額を確認してください。</v>
      </c>
      <c r="AU40" s="226" t="str">
        <f>IF(($BA$36="◯"),"◯","金額を確認してください。")</f>
        <v>金額を確認してください。</v>
      </c>
      <c r="AV40" s="226" t="str">
        <f>IF(($BA$36="◯"),"◯","金額を確認してください。")</f>
        <v>金額を確認してください。</v>
      </c>
      <c r="AW40" s="226" t="str">
        <f>IF(($BA$36="◯"),"◯","金額を確認してください。")</f>
        <v>金額を確認してください。</v>
      </c>
      <c r="AX40" s="226" t="str">
        <f>IF(($BA$36="◯"),"◯","金額を確認してください。")</f>
        <v>金額を確認してください。</v>
      </c>
      <c r="AY40" s="226" t="str">
        <f>IF(($BA$36="◯"),"◯","金額を確認してください。")</f>
        <v>金額を確認してください。</v>
      </c>
      <c r="AZ40" s="215"/>
      <c r="BA40" s="215"/>
      <c r="BB40" s="215"/>
      <c r="BC40" s="215"/>
      <c r="BD40" s="215"/>
      <c r="BE40" s="215"/>
      <c r="BF40" s="215"/>
      <c r="BG40" s="215"/>
    </row>
    <row r="41" spans="3:59" ht="18" customHeight="1">
      <c r="AU41" s="95" t="str">
        <f>IF(AND((D39="◯"),(D40="◯")),"提出可能","提出不可")</f>
        <v>提出不可</v>
      </c>
      <c r="AV41" s="95" t="str">
        <f>IF(AND((M39="◯"),(M40="◯")),"提出可能","提出不可")</f>
        <v>提出不可</v>
      </c>
      <c r="AW41" s="95" t="str">
        <f>IF(AND((V39="◯"),(V40="◯")),"提出可能","提出不可")</f>
        <v>提出不可</v>
      </c>
      <c r="AX41" s="95" t="str">
        <f>IF(AND((AE39="◯"),(AE40="◯")),"提出可能","提出不可")</f>
        <v>提出不可</v>
      </c>
      <c r="AY41" s="95" t="str">
        <f>IF(AND((AN39="◯"),(AN40="◯")),"提出可能","提出不可")</f>
        <v>提出不可</v>
      </c>
      <c r="AZ41" s="215"/>
      <c r="BA41" s="215"/>
      <c r="BB41" s="215"/>
      <c r="BC41" s="215"/>
      <c r="BD41" s="215"/>
      <c r="BE41" s="215"/>
      <c r="BF41" s="215"/>
      <c r="BG41" s="215"/>
    </row>
  </sheetData>
  <sheetProtection algorithmName="SHA-512" hashValue="w0baTQ7THrQooqibx3J9V7EbUuresPmCbnAOgqbsiwXUbC0/IUT/3NJmdJ9aDEd2rNC4Ul8LJQp02BCUeAjtDA==" saltValue="yCTOkZiNGkA6VMq/PRa2Vg==" spinCount="100000" sheet="1" formatCells="0" formatColumns="0" formatRows="0"/>
  <mergeCells count="15">
    <mergeCell ref="D8:H8"/>
    <mergeCell ref="D9:H9"/>
    <mergeCell ref="D10:H10"/>
    <mergeCell ref="M8:Q8"/>
    <mergeCell ref="M9:Q9"/>
    <mergeCell ref="M10:Q10"/>
    <mergeCell ref="AN8:AR8"/>
    <mergeCell ref="AN9:AR9"/>
    <mergeCell ref="AN10:AR10"/>
    <mergeCell ref="V8:Z8"/>
    <mergeCell ref="V9:Z9"/>
    <mergeCell ref="V10:Z10"/>
    <mergeCell ref="AE8:AI8"/>
    <mergeCell ref="AE9:AI9"/>
    <mergeCell ref="AE10:AI10"/>
  </mergeCells>
  <phoneticPr fontId="1"/>
  <conditionalFormatting sqref="C21:C35">
    <cfRule type="expression" dxfId="432" priority="130">
      <formula>ISTEXT($C21)</formula>
    </cfRule>
  </conditionalFormatting>
  <conditionalFormatting sqref="D11">
    <cfRule type="expression" dxfId="431" priority="23">
      <formula>ISTEXT($D$11)</formula>
    </cfRule>
  </conditionalFormatting>
  <conditionalFormatting sqref="D12 D14:D16">
    <cfRule type="expression" dxfId="430" priority="125">
      <formula>($D8="専門的・実践的な知識を有する人材からの助言や研修の受講")</formula>
    </cfRule>
  </conditionalFormatting>
  <conditionalFormatting sqref="D12 D14:D17 C21:F35">
    <cfRule type="expression" dxfId="429" priority="17">
      <formula>$D$8="その他"</formula>
    </cfRule>
    <cfRule type="expression" dxfId="428" priority="121">
      <formula>($D$8="特別な支援を必要とする児童・生徒のための教材等の活用")</formula>
    </cfRule>
    <cfRule type="expression" dxfId="427" priority="31">
      <formula>($D$8="専門的・実践的な知識を有する人材からの助言や研修の受講")</formula>
    </cfRule>
  </conditionalFormatting>
  <conditionalFormatting sqref="D12">
    <cfRule type="expression" dxfId="426" priority="18">
      <formula>ISNUMBER($D$12)</formula>
    </cfRule>
  </conditionalFormatting>
  <conditionalFormatting sqref="D13">
    <cfRule type="expression" dxfId="425" priority="135">
      <formula>ISNUMBER($D$13)</formula>
    </cfRule>
  </conditionalFormatting>
  <conditionalFormatting sqref="D14:D17">
    <cfRule type="expression" dxfId="424" priority="131">
      <formula>ISTEXT($D14)</formula>
    </cfRule>
  </conditionalFormatting>
  <conditionalFormatting sqref="D21:D35">
    <cfRule type="expression" dxfId="423" priority="129">
      <formula>ISNUMBER($D21)</formula>
    </cfRule>
  </conditionalFormatting>
  <conditionalFormatting sqref="D8:H8">
    <cfRule type="expression" dxfId="422" priority="139">
      <formula>ISTEXT(D8)</formula>
    </cfRule>
  </conditionalFormatting>
  <conditionalFormatting sqref="D9:H9">
    <cfRule type="expression" dxfId="421" priority="140">
      <formula>NOT($D8="その他")</formula>
    </cfRule>
    <cfRule type="expression" dxfId="420" priority="120">
      <formula>$D$8=""</formula>
    </cfRule>
  </conditionalFormatting>
  <conditionalFormatting sqref="D9:H10">
    <cfRule type="expression" dxfId="419" priority="137">
      <formula>ISTEXT($D9)</formula>
    </cfRule>
  </conditionalFormatting>
  <conditionalFormatting sqref="E21:E35">
    <cfRule type="expression" dxfId="418" priority="128">
      <formula>ISTEXT($E21)</formula>
    </cfRule>
  </conditionalFormatting>
  <conditionalFormatting sqref="F21:F35">
    <cfRule type="expression" dxfId="417" priority="127">
      <formula>ISTEXT($F21)</formula>
    </cfRule>
  </conditionalFormatting>
  <conditionalFormatting sqref="H2">
    <cfRule type="containsBlanks" dxfId="416" priority="141">
      <formula>LEN(TRIM(H2))=0</formula>
    </cfRule>
    <cfRule type="containsBlanks" priority="142">
      <formula>LEN(TRIM(H2))=0</formula>
    </cfRule>
  </conditionalFormatting>
  <conditionalFormatting sqref="L21:L35">
    <cfRule type="expression" dxfId="415" priority="107">
      <formula>ISTEXT($L21)</formula>
    </cfRule>
  </conditionalFormatting>
  <conditionalFormatting sqref="L21:O35">
    <cfRule type="expression" dxfId="414" priority="10">
      <formula>($M$8="その他")</formula>
    </cfRule>
    <cfRule type="expression" dxfId="413" priority="30">
      <formula>($M$8="専門的・実践的な知識を有する人材からの助言や研修の受講")</formula>
    </cfRule>
  </conditionalFormatting>
  <conditionalFormatting sqref="M11">
    <cfRule type="expression" dxfId="412" priority="22">
      <formula>ISTEXT($M$11)</formula>
    </cfRule>
  </conditionalFormatting>
  <conditionalFormatting sqref="M12 M14:M17 L21:O35">
    <cfRule type="expression" dxfId="411" priority="99">
      <formula>($M$8="特別な支援を必要とする児童・生徒のための教材等の活用")</formula>
    </cfRule>
  </conditionalFormatting>
  <conditionalFormatting sqref="M12">
    <cfRule type="expression" dxfId="410" priority="12">
      <formula>$M8="その他"</formula>
    </cfRule>
    <cfRule type="expression" dxfId="409" priority="16">
      <formula>ISNUMBER(M12)</formula>
    </cfRule>
    <cfRule type="expression" dxfId="408" priority="103">
      <formula>($M$8="専門的・実践的な知識を有する人材からの助言や研修の受講")</formula>
    </cfRule>
  </conditionalFormatting>
  <conditionalFormatting sqref="M13">
    <cfRule type="expression" dxfId="407" priority="112">
      <formula>ISNUMBER($M$13)</formula>
    </cfRule>
  </conditionalFormatting>
  <conditionalFormatting sqref="M14">
    <cfRule type="expression" dxfId="406" priority="111">
      <formula>ISTEXT($M$14)</formula>
    </cfRule>
  </conditionalFormatting>
  <conditionalFormatting sqref="M14:M17">
    <cfRule type="expression" dxfId="405" priority="11">
      <formula>($M$8="その他")</formula>
    </cfRule>
    <cfRule type="expression" dxfId="404" priority="100">
      <formula>($M$8="専門的・実践的な知識を有する人材からの助言や研修の受講")</formula>
    </cfRule>
  </conditionalFormatting>
  <conditionalFormatting sqref="M15">
    <cfRule type="expression" dxfId="403" priority="110">
      <formula>ISTEXT($M$15)</formula>
    </cfRule>
  </conditionalFormatting>
  <conditionalFormatting sqref="M16">
    <cfRule type="expression" dxfId="402" priority="109">
      <formula>ISTEXT($M$16)</formula>
    </cfRule>
  </conditionalFormatting>
  <conditionalFormatting sqref="M17">
    <cfRule type="expression" dxfId="401" priority="108">
      <formula>ISTEXT($M$17)</formula>
    </cfRule>
  </conditionalFormatting>
  <conditionalFormatting sqref="M21:M35">
    <cfRule type="expression" dxfId="400" priority="106">
      <formula>ISNUMBER($M21)</formula>
    </cfRule>
  </conditionalFormatting>
  <conditionalFormatting sqref="M8:Q8">
    <cfRule type="expression" dxfId="399" priority="116">
      <formula>ISTEXT($M8)</formula>
    </cfRule>
  </conditionalFormatting>
  <conditionalFormatting sqref="M9:Q9">
    <cfRule type="expression" dxfId="398" priority="98">
      <formula>$M$8=""</formula>
    </cfRule>
    <cfRule type="expression" dxfId="397" priority="117">
      <formula>NOT($M$8="その他")</formula>
    </cfRule>
    <cfRule type="expression" dxfId="396" priority="115">
      <formula>ISTEXT($M$9)</formula>
    </cfRule>
  </conditionalFormatting>
  <conditionalFormatting sqref="M10:Q10">
    <cfRule type="expression" dxfId="395" priority="114">
      <formula>ISTEXT($M$10)</formula>
    </cfRule>
  </conditionalFormatting>
  <conditionalFormatting sqref="N21:N35">
    <cfRule type="expression" dxfId="394" priority="105">
      <formula>ISTEXT($N21)</formula>
    </cfRule>
  </conditionalFormatting>
  <conditionalFormatting sqref="O21:O35">
    <cfRule type="expression" dxfId="393" priority="104">
      <formula>ISTEXT($O21)</formula>
    </cfRule>
  </conditionalFormatting>
  <conditionalFormatting sqref="Q2">
    <cfRule type="containsBlanks" priority="119">
      <formula>LEN(TRIM(Q2))=0</formula>
    </cfRule>
    <cfRule type="containsBlanks" dxfId="392" priority="118">
      <formula>LEN(TRIM(Q2))=0</formula>
    </cfRule>
  </conditionalFormatting>
  <conditionalFormatting sqref="U21:U35">
    <cfRule type="expression" dxfId="391" priority="85">
      <formula>ISTEXT($U21)</formula>
    </cfRule>
  </conditionalFormatting>
  <conditionalFormatting sqref="U21:X35">
    <cfRule type="expression" dxfId="390" priority="3">
      <formula>($V$8="その他")</formula>
    </cfRule>
    <cfRule type="expression" dxfId="389" priority="29">
      <formula>($V$8="専門的・実践的な知識を有する人材からの助言や研修の受講")</formula>
    </cfRule>
  </conditionalFormatting>
  <conditionalFormatting sqref="V11">
    <cfRule type="expression" dxfId="388" priority="21">
      <formula>ISTEXT($V$11)</formula>
    </cfRule>
  </conditionalFormatting>
  <conditionalFormatting sqref="V12 V14:V17 U21:X35">
    <cfRule type="expression" dxfId="387" priority="79">
      <formula>($V$8="特別な支援を必要とする児童・生徒のための教材等の活用")</formula>
    </cfRule>
  </conditionalFormatting>
  <conditionalFormatting sqref="V12">
    <cfRule type="expression" dxfId="386" priority="81">
      <formula>($V$8="専門的・実践的な知識を有する人材からの助言や研修の受講")</formula>
    </cfRule>
    <cfRule type="expression" dxfId="385" priority="15">
      <formula>ISNUMBER(V12)</formula>
    </cfRule>
    <cfRule type="expression" dxfId="384" priority="9">
      <formula>$V8="その他"</formula>
    </cfRule>
  </conditionalFormatting>
  <conditionalFormatting sqref="V13">
    <cfRule type="expression" dxfId="383" priority="90">
      <formula>ISNUMBER($V$13)</formula>
    </cfRule>
  </conditionalFormatting>
  <conditionalFormatting sqref="V14">
    <cfRule type="expression" dxfId="382" priority="89">
      <formula>ISTEXT($V$14)</formula>
    </cfRule>
    <cfRule type="expression" dxfId="381" priority="8">
      <formula>($V8="その他")</formula>
    </cfRule>
  </conditionalFormatting>
  <conditionalFormatting sqref="V14:V17">
    <cfRule type="expression" dxfId="380" priority="77">
      <formula>($V$8="専門的・実践的な知識を有する人材からの助言や研修の受講")</formula>
    </cfRule>
  </conditionalFormatting>
  <conditionalFormatting sqref="V15">
    <cfRule type="expression" dxfId="379" priority="88">
      <formula>ISTEXT($V$15)</formula>
    </cfRule>
    <cfRule type="expression" dxfId="378" priority="7">
      <formula>($V8="その他")</formula>
    </cfRule>
  </conditionalFormatting>
  <conditionalFormatting sqref="V16">
    <cfRule type="expression" dxfId="377" priority="87">
      <formula>ISTEXT($V$16)</formula>
    </cfRule>
  </conditionalFormatting>
  <conditionalFormatting sqref="V16:V17">
    <cfRule type="expression" dxfId="376" priority="4">
      <formula>($V$8="その他")</formula>
    </cfRule>
  </conditionalFormatting>
  <conditionalFormatting sqref="V17">
    <cfRule type="expression" dxfId="375" priority="86">
      <formula>ISTEXT($V$17)</formula>
    </cfRule>
  </conditionalFormatting>
  <conditionalFormatting sqref="V21:V35">
    <cfRule type="expression" dxfId="374" priority="84">
      <formula>ISNUMBER($V21)</formula>
    </cfRule>
  </conditionalFormatting>
  <conditionalFormatting sqref="V8:Z8">
    <cfRule type="expression" dxfId="373" priority="94">
      <formula>ISTEXT($V$8)</formula>
    </cfRule>
  </conditionalFormatting>
  <conditionalFormatting sqref="V9:Z9">
    <cfRule type="expression" dxfId="372" priority="76">
      <formula>$V$8=""</formula>
    </cfRule>
    <cfRule type="expression" dxfId="371" priority="95">
      <formula>NOT($V$8="その他")</formula>
    </cfRule>
    <cfRule type="expression" dxfId="370" priority="93">
      <formula>ISTEXT($V$9)</formula>
    </cfRule>
  </conditionalFormatting>
  <conditionalFormatting sqref="V10:Z10">
    <cfRule type="expression" dxfId="369" priority="92">
      <formula>ISTEXT($V10)</formula>
    </cfRule>
  </conditionalFormatting>
  <conditionalFormatting sqref="W21:W35">
    <cfRule type="expression" dxfId="368" priority="83">
      <formula>ISTEXT($W21)</formula>
    </cfRule>
  </conditionalFormatting>
  <conditionalFormatting sqref="X21:X35">
    <cfRule type="expression" dxfId="367" priority="82">
      <formula>ISTEXT($X21)</formula>
    </cfRule>
  </conditionalFormatting>
  <conditionalFormatting sqref="Z2">
    <cfRule type="containsBlanks" dxfId="366" priority="96">
      <formula>LEN(TRIM(Z2))=0</formula>
    </cfRule>
    <cfRule type="containsBlanks" priority="97">
      <formula>LEN(TRIM(Z2))=0</formula>
    </cfRule>
  </conditionalFormatting>
  <conditionalFormatting sqref="AD21:AD35">
    <cfRule type="expression" dxfId="365" priority="63">
      <formula>ISTEXT($AD21)</formula>
    </cfRule>
  </conditionalFormatting>
  <conditionalFormatting sqref="AD21:AG35">
    <cfRule type="expression" dxfId="364" priority="28">
      <formula>($AE$8="専門的・実践的な知識を有する人材からの助言や研修の受講")</formula>
    </cfRule>
  </conditionalFormatting>
  <conditionalFormatting sqref="AE11">
    <cfRule type="expression" dxfId="363" priority="20">
      <formula>ISTEXT($AE$11)</formula>
    </cfRule>
  </conditionalFormatting>
  <conditionalFormatting sqref="AE12 AE14:AE17 AD21:AG35">
    <cfRule type="expression" dxfId="362" priority="2">
      <formula>($AE$8="その他")</formula>
    </cfRule>
    <cfRule type="expression" dxfId="361" priority="55">
      <formula>($AE$8="特別な支援を必要とする児童・生徒のための教材等の活用")</formula>
    </cfRule>
  </conditionalFormatting>
  <conditionalFormatting sqref="AE12">
    <cfRule type="expression" dxfId="360" priority="59">
      <formula>($AE$8="専門的・実践的な知識を有する人材からの助言や研修の受講")</formula>
    </cfRule>
    <cfRule type="expression" dxfId="359" priority="14">
      <formula>ISNUMBER(AE12)</formula>
    </cfRule>
  </conditionalFormatting>
  <conditionalFormatting sqref="AE13">
    <cfRule type="expression" dxfId="358" priority="68">
      <formula>ISNUMBER($AE$13)</formula>
    </cfRule>
  </conditionalFormatting>
  <conditionalFormatting sqref="AE14">
    <cfRule type="expression" dxfId="357" priority="67">
      <formula>ISTEXT($AE$14)</formula>
    </cfRule>
  </conditionalFormatting>
  <conditionalFormatting sqref="AE14:AE17">
    <cfRule type="expression" dxfId="356" priority="56">
      <formula>($AE$8="専門的・実践的な知識を有する人材からの助言や研修の受講")</formula>
    </cfRule>
  </conditionalFormatting>
  <conditionalFormatting sqref="AE15">
    <cfRule type="expression" dxfId="355" priority="66">
      <formula>ISTEXT($AE$15)</formula>
    </cfRule>
  </conditionalFormatting>
  <conditionalFormatting sqref="AE16">
    <cfRule type="expression" dxfId="354" priority="65">
      <formula>ISTEXT($AE$16)</formula>
    </cfRule>
  </conditionalFormatting>
  <conditionalFormatting sqref="AE17">
    <cfRule type="expression" dxfId="353" priority="64">
      <formula>ISTEXT($AE$17)</formula>
    </cfRule>
  </conditionalFormatting>
  <conditionalFormatting sqref="AE21:AE35">
    <cfRule type="expression" dxfId="352" priority="62">
      <formula>ISNUMBER($AE21)</formula>
    </cfRule>
  </conditionalFormatting>
  <conditionalFormatting sqref="AE8:AI8">
    <cfRule type="expression" dxfId="351" priority="72">
      <formula>ISTEXT($AE$8)</formula>
    </cfRule>
  </conditionalFormatting>
  <conditionalFormatting sqref="AE9:AI9">
    <cfRule type="expression" dxfId="350" priority="71">
      <formula>ISTEXT($AE$9)</formula>
    </cfRule>
    <cfRule type="expression" dxfId="349" priority="54">
      <formula>$AE$8=""</formula>
    </cfRule>
    <cfRule type="expression" dxfId="348" priority="73">
      <formula>NOT($AE$8="その他")</formula>
    </cfRule>
  </conditionalFormatting>
  <conditionalFormatting sqref="AE10:AI10">
    <cfRule type="expression" dxfId="347" priority="70">
      <formula>ISTEXT($AE$10)</formula>
    </cfRule>
  </conditionalFormatting>
  <conditionalFormatting sqref="AF21:AF35">
    <cfRule type="expression" dxfId="346" priority="61">
      <formula>ISTEXT($AF21)</formula>
    </cfRule>
  </conditionalFormatting>
  <conditionalFormatting sqref="AG21:AG35">
    <cfRule type="expression" dxfId="345" priority="60">
      <formula>ISTEXT($AG21)</formula>
    </cfRule>
  </conditionalFormatting>
  <conditionalFormatting sqref="AI2">
    <cfRule type="containsBlanks" dxfId="344" priority="74">
      <formula>LEN(TRIM(AI2))=0</formula>
    </cfRule>
    <cfRule type="containsBlanks" priority="75">
      <formula>LEN(TRIM(AI2))=0</formula>
    </cfRule>
  </conditionalFormatting>
  <conditionalFormatting sqref="AM21:AM35">
    <cfRule type="expression" dxfId="343" priority="41">
      <formula>ISTEXT($AM21)</formula>
    </cfRule>
  </conditionalFormatting>
  <conditionalFormatting sqref="AM21:AP35">
    <cfRule type="expression" dxfId="342" priority="27">
      <formula>($AN$8="専門的・実践的な知識を有する人材からの助言や研修の受講")</formula>
    </cfRule>
  </conditionalFormatting>
  <conditionalFormatting sqref="AN11">
    <cfRule type="expression" dxfId="341" priority="19">
      <formula>ISTEXT($AN$11)</formula>
    </cfRule>
  </conditionalFormatting>
  <conditionalFormatting sqref="AN12 AN14:AN17 AM21:AP35">
    <cfRule type="expression" dxfId="340" priority="33">
      <formula>($AN$8="特別な支援を必要とする児童・生徒のための教材等の活用")</formula>
    </cfRule>
    <cfRule type="expression" dxfId="339" priority="1">
      <formula>($AN$8="その他")</formula>
    </cfRule>
  </conditionalFormatting>
  <conditionalFormatting sqref="AN12">
    <cfRule type="expression" dxfId="338" priority="13">
      <formula>ISNUMBER(AN12)</formula>
    </cfRule>
    <cfRule type="expression" dxfId="337" priority="37">
      <formula>($AN$8="専門的・実践的な知識を有する人材からの助言や研修の受講")</formula>
    </cfRule>
  </conditionalFormatting>
  <conditionalFormatting sqref="AN13">
    <cfRule type="expression" dxfId="336" priority="46">
      <formula>ISNUMBER($AN$13)</formula>
    </cfRule>
  </conditionalFormatting>
  <conditionalFormatting sqref="AN14">
    <cfRule type="expression" dxfId="335" priority="45">
      <formula>ISTEXT($AN$14)</formula>
    </cfRule>
  </conditionalFormatting>
  <conditionalFormatting sqref="AN14:AN17">
    <cfRule type="expression" dxfId="334" priority="34">
      <formula>($AN$8="専門的・実践的な知識を有する人材からの助言や研修の受講")</formula>
    </cfRule>
  </conditionalFormatting>
  <conditionalFormatting sqref="AN15">
    <cfRule type="expression" dxfId="333" priority="44">
      <formula>ISTEXT($AN$15)</formula>
    </cfRule>
  </conditionalFormatting>
  <conditionalFormatting sqref="AN16">
    <cfRule type="expression" dxfId="332" priority="43">
      <formula>ISTEXT($AN$16)</formula>
    </cfRule>
  </conditionalFormatting>
  <conditionalFormatting sqref="AN17">
    <cfRule type="expression" dxfId="331" priority="42">
      <formula>ISTEXT($AN$17)</formula>
    </cfRule>
  </conditionalFormatting>
  <conditionalFormatting sqref="AN21:AN35">
    <cfRule type="expression" dxfId="330" priority="40">
      <formula>ISNUMBER($AN21)</formula>
    </cfRule>
  </conditionalFormatting>
  <conditionalFormatting sqref="AN8:AR8">
    <cfRule type="expression" dxfId="329" priority="50">
      <formula>ISTEXT($AN$8)</formula>
    </cfRule>
  </conditionalFormatting>
  <conditionalFormatting sqref="AN9:AR9">
    <cfRule type="expression" dxfId="328" priority="32">
      <formula>$AN$8=""</formula>
    </cfRule>
    <cfRule type="expression" dxfId="327" priority="51">
      <formula>NOT($AN$8="その他")</formula>
    </cfRule>
    <cfRule type="expression" dxfId="326" priority="49">
      <formula>ISTEXT($AN$9)</formula>
    </cfRule>
  </conditionalFormatting>
  <conditionalFormatting sqref="AN10:AR10">
    <cfRule type="expression" dxfId="325" priority="48">
      <formula>ISTEXT($AN$10)</formula>
    </cfRule>
  </conditionalFormatting>
  <conditionalFormatting sqref="AO21:AO35">
    <cfRule type="expression" dxfId="324" priority="39">
      <formula>ISTEXT($AO21)</formula>
    </cfRule>
  </conditionalFormatting>
  <conditionalFormatting sqref="AP21:AP35">
    <cfRule type="expression" dxfId="323" priority="38">
      <formula>ISTEXT($AP21)</formula>
    </cfRule>
  </conditionalFormatting>
  <conditionalFormatting sqref="AR2">
    <cfRule type="containsBlanks" priority="53">
      <formula>LEN(TRIM(AR2))=0</formula>
    </cfRule>
    <cfRule type="containsBlanks" dxfId="322" priority="52">
      <formula>LEN(TRIM(AR2))=0</formula>
    </cfRule>
  </conditionalFormatting>
  <dataValidations count="2">
    <dataValidation type="list" allowBlank="1" showInputMessage="1" showErrorMessage="1" sqref="AN8:AR8 M8:Q8 V8:Z8 AE8:AI8 D8:H8" xr:uid="{00000000-0002-0000-0C00-000000000000}">
      <formula1>"専門的・実践的な知識を有する人材からの助言や研修の受講,特別な支援を必要とする児童・生徒の学習・生活・進学・就職等をサポート,特別な支援を必要とする児童・生徒のための教材等の活用,その他"</formula1>
    </dataValidation>
    <dataValidation type="list" allowBlank="1" showInputMessage="1" showErrorMessage="1" sqref="AE11 D11 M11 V11 AN11" xr:uid="{00000000-0002-0000-0C00-000001000000}">
      <formula1>INDIRECT(D8)</formula1>
    </dataValidation>
  </dataValidations>
  <pageMargins left="0.7" right="0.7" top="0.75" bottom="0.75" header="0.3" footer="0.3"/>
  <pageSetup paperSize="9" scale="98"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sheet!$B$1:$B$3</xm:f>
          </x14:formula1>
          <xm:sqref>D17 M17 V17 AE17 AN17</xm:sqref>
        </x14:dataValidation>
        <x14:dataValidation type="list" allowBlank="1" showInputMessage="1" showErrorMessage="1" xr:uid="{00000000-0002-0000-0C00-000003000000}">
          <x14:formula1>
            <xm:f>sheet!$B$2:$B$3</xm:f>
          </x14:formula1>
          <xm:sqref>D16 D14 M16 M14 V16 V14 AE16 AE14 AN16 AN14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2:BA40"/>
  <sheetViews>
    <sheetView showGridLines="0" view="pageBreakPreview" zoomScaleNormal="100" zoomScaleSheetLayoutView="100" workbookViewId="0">
      <selection activeCell="D8" sqref="D8:H8"/>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2" spans="2:53">
      <c r="G2" s="69" t="s">
        <v>1</v>
      </c>
      <c r="H2" s="199">
        <f>'提出表（表紙）'!$I$2</f>
        <v>0</v>
      </c>
      <c r="P2" s="69" t="s">
        <v>1</v>
      </c>
      <c r="Q2" s="199">
        <f>'提出表（表紙）'!$I$2</f>
        <v>0</v>
      </c>
      <c r="Y2" s="69" t="s">
        <v>1</v>
      </c>
      <c r="Z2" s="199">
        <f>'提出表（表紙）'!$I$2</f>
        <v>0</v>
      </c>
      <c r="AH2" s="69" t="s">
        <v>1</v>
      </c>
      <c r="AI2" s="199">
        <f>'提出表（表紙）'!$I$2</f>
        <v>0</v>
      </c>
      <c r="AQ2" s="69" t="s">
        <v>1</v>
      </c>
      <c r="AR2" s="199">
        <f>'提出表（表紙）'!$I$2</f>
        <v>0</v>
      </c>
    </row>
    <row r="3" spans="2:53">
      <c r="G3" s="69" t="s">
        <v>0</v>
      </c>
      <c r="H3" s="199" t="str">
        <f>'提出表（表紙）'!$I3</f>
        <v/>
      </c>
      <c r="P3" s="69" t="s">
        <v>0</v>
      </c>
      <c r="Q3" s="199" t="str">
        <f>'提出表（表紙）'!$I3</f>
        <v/>
      </c>
      <c r="Y3" s="69" t="s">
        <v>0</v>
      </c>
      <c r="Z3" s="199" t="str">
        <f>'提出表（表紙）'!$I3</f>
        <v/>
      </c>
      <c r="AH3" s="69" t="s">
        <v>0</v>
      </c>
      <c r="AI3" s="199" t="str">
        <f>'提出表（表紙）'!$I3</f>
        <v/>
      </c>
      <c r="AQ3" s="69" t="s">
        <v>0</v>
      </c>
      <c r="AR3" s="199" t="str">
        <f>'提出表（表紙）'!$I3</f>
        <v/>
      </c>
    </row>
    <row r="5" spans="2:53" ht="22.5" customHeight="1">
      <c r="C5" s="153" t="s">
        <v>1743</v>
      </c>
      <c r="D5" s="61"/>
      <c r="G5" s="71"/>
      <c r="H5" s="155"/>
      <c r="L5" s="153" t="s">
        <v>1743</v>
      </c>
      <c r="M5" s="61"/>
      <c r="P5" s="71"/>
      <c r="Q5" s="155"/>
      <c r="U5" s="153" t="s">
        <v>1743</v>
      </c>
      <c r="V5" s="61"/>
      <c r="Y5" s="71"/>
      <c r="Z5" s="155"/>
      <c r="AD5" s="153" t="s">
        <v>1743</v>
      </c>
      <c r="AE5" s="61"/>
      <c r="AH5" s="71"/>
      <c r="AI5" s="155"/>
      <c r="AM5" s="153" t="s">
        <v>1743</v>
      </c>
      <c r="AN5" s="61"/>
      <c r="AQ5" s="71"/>
      <c r="AR5" s="155"/>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2:53" ht="9" customHeight="1">
      <c r="C6" s="61"/>
      <c r="D6" s="61"/>
      <c r="G6" s="71"/>
      <c r="H6" s="67"/>
      <c r="L6" s="61"/>
      <c r="M6" s="61"/>
      <c r="P6" s="71"/>
      <c r="Q6" s="67"/>
      <c r="U6" s="61"/>
      <c r="V6" s="61"/>
      <c r="Y6" s="71"/>
      <c r="Z6" s="67"/>
      <c r="AD6" s="61"/>
      <c r="AE6" s="61"/>
      <c r="AH6" s="71"/>
      <c r="AI6" s="67"/>
      <c r="AM6" s="61"/>
      <c r="AN6" s="61"/>
      <c r="AQ6" s="71"/>
      <c r="AR6" s="67"/>
    </row>
    <row r="7" spans="2:53">
      <c r="C7" s="62" t="s">
        <v>837</v>
      </c>
      <c r="L7" s="62" t="s">
        <v>837</v>
      </c>
      <c r="U7" s="62" t="s">
        <v>837</v>
      </c>
      <c r="AD7" s="62" t="s">
        <v>837</v>
      </c>
      <c r="AM7" s="62" t="s">
        <v>837</v>
      </c>
    </row>
    <row r="8" spans="2:53" ht="24.75" customHeight="1">
      <c r="B8" s="78" t="s">
        <v>649</v>
      </c>
      <c r="C8" s="144" t="s">
        <v>753</v>
      </c>
      <c r="D8" s="367"/>
      <c r="E8" s="368"/>
      <c r="F8" s="368"/>
      <c r="G8" s="368"/>
      <c r="H8" s="369"/>
      <c r="K8" s="78" t="s">
        <v>649</v>
      </c>
      <c r="L8" s="144" t="s">
        <v>753</v>
      </c>
      <c r="M8" s="402"/>
      <c r="N8" s="403"/>
      <c r="O8" s="403"/>
      <c r="P8" s="403"/>
      <c r="Q8" s="404"/>
      <c r="T8" s="78" t="s">
        <v>649</v>
      </c>
      <c r="U8" s="144" t="s">
        <v>753</v>
      </c>
      <c r="V8" s="402"/>
      <c r="W8" s="403"/>
      <c r="X8" s="403"/>
      <c r="Y8" s="403"/>
      <c r="Z8" s="404"/>
      <c r="AC8" s="78" t="s">
        <v>649</v>
      </c>
      <c r="AD8" s="144" t="s">
        <v>753</v>
      </c>
      <c r="AE8" s="402"/>
      <c r="AF8" s="403"/>
      <c r="AG8" s="403"/>
      <c r="AH8" s="403"/>
      <c r="AI8" s="404"/>
      <c r="AL8" s="78" t="s">
        <v>649</v>
      </c>
      <c r="AM8" s="144" t="s">
        <v>753</v>
      </c>
      <c r="AN8" s="402"/>
      <c r="AO8" s="403"/>
      <c r="AP8" s="403"/>
      <c r="AQ8" s="403"/>
      <c r="AR8" s="404"/>
      <c r="AT8" s="77" t="str">
        <f>IF(D8="その他","事業名称を入力してください。",IF(D8="教員業務支援員","◯",IF(D8="学習指導員","◯",IF(D8="部活動支援員","◯",IF(D8="ICT支援員（GIGAｽｸｰﾙｻﾎﾟｰﾀｰ除く）","◯",IF(D8="","実施事業を選択してください。","×"))))))</f>
        <v>実施事業を選択してください。</v>
      </c>
      <c r="AU8" s="77" t="str">
        <f>IF(M8="その他","事業名称を入力してください。",IF(M8="教員業務支援員","◯",IF(M8="学習指導員","◯",IF(M8="部活動支援員","◯",IF(M8="ICT支援員（GIGAｽｸｰﾙｻﾎﾟｰﾀｰ除く）","◯",IF(M8="","実施事業を選択してください。","×"))))))</f>
        <v>実施事業を選択してください。</v>
      </c>
      <c r="AV8" s="77" t="str">
        <f>IF(V8="その他","事業名称を入力してください。",IF(V8="教員業務支援員","◯",IF(V8="学習指導員","◯",IF(V8="部活動支援員","◯",IF(V8="ICT支援員（GIGAｽｸｰﾙｻﾎﾟｰﾀｰ除く）","◯",IF(V8="","実施事業を選択してください。","×"))))))</f>
        <v>実施事業を選択してください。</v>
      </c>
      <c r="AW8" s="77"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7"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856</v>
      </c>
    </row>
    <row r="9" spans="2:53" ht="32.25" customHeight="1">
      <c r="B9" s="78" t="s">
        <v>650</v>
      </c>
      <c r="C9" s="144" t="s">
        <v>754</v>
      </c>
      <c r="D9" s="390"/>
      <c r="E9" s="391"/>
      <c r="F9" s="391"/>
      <c r="G9" s="391"/>
      <c r="H9" s="392"/>
      <c r="K9" s="78" t="s">
        <v>650</v>
      </c>
      <c r="L9" s="144" t="s">
        <v>754</v>
      </c>
      <c r="M9" s="390"/>
      <c r="N9" s="391"/>
      <c r="O9" s="391"/>
      <c r="P9" s="391"/>
      <c r="Q9" s="392"/>
      <c r="T9" s="78" t="s">
        <v>650</v>
      </c>
      <c r="U9" s="144" t="s">
        <v>754</v>
      </c>
      <c r="V9" s="390"/>
      <c r="W9" s="391"/>
      <c r="X9" s="391"/>
      <c r="Y9" s="391"/>
      <c r="Z9" s="392"/>
      <c r="AC9" s="78" t="s">
        <v>650</v>
      </c>
      <c r="AD9" s="144" t="s">
        <v>754</v>
      </c>
      <c r="AE9" s="390"/>
      <c r="AF9" s="391"/>
      <c r="AG9" s="391"/>
      <c r="AH9" s="391"/>
      <c r="AI9" s="392"/>
      <c r="AL9" s="78" t="s">
        <v>650</v>
      </c>
      <c r="AM9" s="144" t="s">
        <v>754</v>
      </c>
      <c r="AN9" s="390"/>
      <c r="AO9" s="391"/>
      <c r="AP9" s="391"/>
      <c r="AQ9" s="391"/>
      <c r="AR9" s="392"/>
      <c r="AT9" s="77" t="str">
        <f>IF(AND((AT8="事業名称を入力してください。"),(ISTEXT(D9))),"◯",IF(D8="教員業務支援員","◯",IF(D8="学習指導員","◯",IF(D8="部活動支援員","◯",IF(D8="ICT支援員（GIGAｽｸｰﾙｻﾎﾟｰﾀｰ除く）","◯","×")))))</f>
        <v>×</v>
      </c>
      <c r="AU9" s="77" t="str">
        <f>IF(AND((AU8="事業名称を入力してください。"),(ISTEXT(M9))),"◯",IF(M8="教員業務支援員","◯",IF(M8="学習指導員","◯",IF(M8="部活動支援員","◯",IF(M8="ICT支援員（GIGAｽｸｰﾙｻﾎﾟｰﾀｰ除く）","◯","×")))))</f>
        <v>×</v>
      </c>
      <c r="AV9" s="77" t="str">
        <f>IF(AND((AV8="事業名称を入力してください。"),(ISTEXT(V9))),"◯",IF(V8="教員業務支援員","◯",IF(V8="学習指導員","◯",IF(V8="部活動支援員","◯",IF(V8="ICT支援員（VIVAｽｸｰﾙｻﾎﾟｰﾀｰ除く）","◯","×")))))</f>
        <v>×</v>
      </c>
      <c r="AW9" s="77" t="str">
        <f>IF(AND((AE8="事業名称を入力してください。"),(ISTEXT(AE9))),"◯",IF(AE8="教員業務支援員","◯",IF(AE8="学習指導員","◯",IF(AE8="部活動支援員","◯",IF(AE8="ICT支援員（GIGAｽｸｰﾙｻﾎﾟｰﾀｰ除く）","◯","×")))))</f>
        <v>×</v>
      </c>
      <c r="AX9" s="77" t="str">
        <f>IF(AND((AX8="事業名称を入力してください。"),(ISTEXT(AN9))),"◯",IF(AN8="教員業務支援員","◯",IF(AN8="学習指導員","◯",IF(AN8="部活動支援員","◯",IF(AN8="ICT支援員（GIGAｽｸｰﾙｻﾎﾟｰﾀｰ除く）","◯","×")))))</f>
        <v>×</v>
      </c>
    </row>
    <row r="10" spans="2:53" ht="50.25" customHeight="1">
      <c r="B10" s="78" t="s">
        <v>651</v>
      </c>
      <c r="C10" s="144" t="s">
        <v>648</v>
      </c>
      <c r="D10" s="364"/>
      <c r="E10" s="365"/>
      <c r="F10" s="365"/>
      <c r="G10" s="365"/>
      <c r="H10" s="366"/>
      <c r="K10" s="78" t="s">
        <v>651</v>
      </c>
      <c r="L10" s="144" t="s">
        <v>648</v>
      </c>
      <c r="M10" s="399"/>
      <c r="N10" s="400"/>
      <c r="O10" s="400"/>
      <c r="P10" s="400"/>
      <c r="Q10" s="401"/>
      <c r="T10" s="78" t="s">
        <v>651</v>
      </c>
      <c r="U10" s="144" t="s">
        <v>648</v>
      </c>
      <c r="V10" s="364"/>
      <c r="W10" s="365"/>
      <c r="X10" s="365"/>
      <c r="Y10" s="365"/>
      <c r="Z10" s="366"/>
      <c r="AC10" s="78" t="s">
        <v>651</v>
      </c>
      <c r="AD10" s="144" t="s">
        <v>648</v>
      </c>
      <c r="AE10" s="364"/>
      <c r="AF10" s="365"/>
      <c r="AG10" s="365"/>
      <c r="AH10" s="365"/>
      <c r="AI10" s="366"/>
      <c r="AL10" s="78" t="s">
        <v>651</v>
      </c>
      <c r="AM10" s="144" t="s">
        <v>648</v>
      </c>
      <c r="AN10" s="364"/>
      <c r="AO10" s="365"/>
      <c r="AP10" s="365"/>
      <c r="AQ10" s="365"/>
      <c r="AR10" s="366"/>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row>
    <row r="11" spans="2:53" ht="54.75" customHeight="1">
      <c r="B11" s="78" t="s">
        <v>652</v>
      </c>
      <c r="C11" s="194" t="s">
        <v>855</v>
      </c>
      <c r="D11" s="179"/>
      <c r="E11" s="85"/>
      <c r="F11" s="82"/>
      <c r="G11" s="82"/>
      <c r="H11" s="82"/>
      <c r="K11" s="78" t="s">
        <v>652</v>
      </c>
      <c r="L11" s="194" t="s">
        <v>855</v>
      </c>
      <c r="M11" s="179"/>
      <c r="N11" s="85"/>
      <c r="O11" s="82"/>
      <c r="P11" s="82"/>
      <c r="Q11" s="82"/>
      <c r="T11" s="78" t="s">
        <v>652</v>
      </c>
      <c r="U11" s="194" t="s">
        <v>855</v>
      </c>
      <c r="V11" s="179"/>
      <c r="W11" s="85"/>
      <c r="X11" s="82"/>
      <c r="Y11" s="82"/>
      <c r="Z11" s="82"/>
      <c r="AC11" s="78" t="s">
        <v>652</v>
      </c>
      <c r="AD11" s="194" t="s">
        <v>855</v>
      </c>
      <c r="AE11" s="179"/>
      <c r="AF11" s="85"/>
      <c r="AG11" s="82"/>
      <c r="AH11" s="82"/>
      <c r="AI11" s="82"/>
      <c r="AL11" s="78" t="s">
        <v>652</v>
      </c>
      <c r="AM11" s="194" t="s">
        <v>855</v>
      </c>
      <c r="AN11" s="179"/>
      <c r="AO11" s="85"/>
      <c r="AP11" s="82"/>
      <c r="AQ11" s="82"/>
      <c r="AR11" s="82"/>
      <c r="AT11" s="63">
        <f>D11</f>
        <v>0</v>
      </c>
      <c r="AU11" s="63">
        <f>M11</f>
        <v>0</v>
      </c>
      <c r="AV11" s="63">
        <f>V11</f>
        <v>0</v>
      </c>
      <c r="AW11" s="63">
        <f>AE11</f>
        <v>0</v>
      </c>
      <c r="AX11" s="63">
        <f>AN11</f>
        <v>0</v>
      </c>
      <c r="AY11" s="63">
        <f>SUM(AT11:AW11)</f>
        <v>0</v>
      </c>
      <c r="AZ11" s="63" t="str">
        <f>IF(AY11&gt;=30,"◯","×")</f>
        <v>×</v>
      </c>
    </row>
    <row r="12" spans="2:53" ht="45" customHeight="1">
      <c r="B12" s="152" t="s">
        <v>653</v>
      </c>
      <c r="C12" s="232" t="s">
        <v>1751</v>
      </c>
      <c r="D12" s="179"/>
      <c r="E12" s="62"/>
      <c r="K12" s="152" t="s">
        <v>653</v>
      </c>
      <c r="L12" s="232" t="s">
        <v>1751</v>
      </c>
      <c r="M12" s="179"/>
      <c r="N12" s="62"/>
      <c r="T12" s="152" t="s">
        <v>653</v>
      </c>
      <c r="U12" s="232" t="s">
        <v>1751</v>
      </c>
      <c r="V12" s="179"/>
      <c r="W12" s="62"/>
      <c r="AC12" s="152" t="s">
        <v>653</v>
      </c>
      <c r="AD12" s="232" t="s">
        <v>1751</v>
      </c>
      <c r="AE12" s="179"/>
      <c r="AF12" s="62"/>
      <c r="AL12" s="152" t="s">
        <v>653</v>
      </c>
      <c r="AM12" s="232" t="s">
        <v>1751</v>
      </c>
      <c r="AN12" s="179"/>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2:53" ht="34.5" customHeight="1">
      <c r="B13" s="143" t="s">
        <v>654</v>
      </c>
      <c r="C13" s="232" t="s">
        <v>826</v>
      </c>
      <c r="D13" s="229"/>
      <c r="K13" s="143" t="s">
        <v>654</v>
      </c>
      <c r="L13" s="232" t="s">
        <v>826</v>
      </c>
      <c r="M13" s="229"/>
      <c r="T13" s="143" t="s">
        <v>654</v>
      </c>
      <c r="U13" s="232" t="s">
        <v>826</v>
      </c>
      <c r="V13" s="229"/>
      <c r="AC13" s="143" t="s">
        <v>654</v>
      </c>
      <c r="AD13" s="232" t="s">
        <v>826</v>
      </c>
      <c r="AE13" s="229"/>
      <c r="AL13" s="143" t="s">
        <v>654</v>
      </c>
      <c r="AM13" s="232" t="s">
        <v>826</v>
      </c>
      <c r="AN13" s="229"/>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2:53" ht="43.5" customHeight="1">
      <c r="B14" s="143" t="s">
        <v>658</v>
      </c>
      <c r="C14" s="84" t="s">
        <v>838</v>
      </c>
      <c r="D14" s="179"/>
      <c r="E14" s="66"/>
      <c r="K14" s="143" t="s">
        <v>658</v>
      </c>
      <c r="L14" s="84" t="s">
        <v>838</v>
      </c>
      <c r="M14" s="179"/>
      <c r="N14" s="66"/>
      <c r="T14" s="143" t="s">
        <v>658</v>
      </c>
      <c r="U14" s="84" t="s">
        <v>838</v>
      </c>
      <c r="V14" s="179"/>
      <c r="W14" s="66"/>
      <c r="AC14" s="143" t="s">
        <v>658</v>
      </c>
      <c r="AD14" s="84" t="s">
        <v>838</v>
      </c>
      <c r="AE14" s="179"/>
      <c r="AF14" s="66"/>
      <c r="AL14" s="143" t="s">
        <v>658</v>
      </c>
      <c r="AM14" s="84" t="s">
        <v>838</v>
      </c>
      <c r="AN14" s="179"/>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2:53" ht="52.5" customHeight="1">
      <c r="B15" s="143" t="s">
        <v>655</v>
      </c>
      <c r="C15" s="233" t="s">
        <v>755</v>
      </c>
      <c r="D15" s="179"/>
      <c r="K15" s="143" t="s">
        <v>655</v>
      </c>
      <c r="L15" s="233" t="s">
        <v>755</v>
      </c>
      <c r="M15" s="179"/>
      <c r="T15" s="143" t="s">
        <v>655</v>
      </c>
      <c r="U15" s="233" t="s">
        <v>755</v>
      </c>
      <c r="V15" s="179"/>
      <c r="AC15" s="143" t="s">
        <v>655</v>
      </c>
      <c r="AD15" s="233" t="s">
        <v>755</v>
      </c>
      <c r="AE15" s="179"/>
      <c r="AL15" s="143" t="s">
        <v>655</v>
      </c>
      <c r="AM15" s="233" t="s">
        <v>755</v>
      </c>
      <c r="AN15" s="179"/>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2:53" ht="54" customHeight="1">
      <c r="B16" s="143" t="s">
        <v>656</v>
      </c>
      <c r="C16" s="234" t="s">
        <v>771</v>
      </c>
      <c r="D16" s="230"/>
      <c r="E16" s="117"/>
      <c r="F16" s="117"/>
      <c r="G16" s="117"/>
      <c r="H16" s="117"/>
      <c r="K16" s="143" t="s">
        <v>656</v>
      </c>
      <c r="L16" s="234" t="s">
        <v>771</v>
      </c>
      <c r="M16" s="230"/>
      <c r="N16" s="117"/>
      <c r="O16" s="117"/>
      <c r="P16" s="117"/>
      <c r="Q16" s="117"/>
      <c r="T16" s="143" t="s">
        <v>656</v>
      </c>
      <c r="U16" s="234" t="s">
        <v>771</v>
      </c>
      <c r="V16" s="230"/>
      <c r="W16" s="117"/>
      <c r="X16" s="117"/>
      <c r="Y16" s="117"/>
      <c r="Z16" s="117"/>
      <c r="AC16" s="143" t="s">
        <v>656</v>
      </c>
      <c r="AD16" s="234" t="s">
        <v>771</v>
      </c>
      <c r="AE16" s="230"/>
      <c r="AF16" s="117"/>
      <c r="AG16" s="117"/>
      <c r="AH16" s="117"/>
      <c r="AI16" s="117"/>
      <c r="AL16" s="143" t="s">
        <v>656</v>
      </c>
      <c r="AM16" s="234" t="s">
        <v>771</v>
      </c>
      <c r="AN16" s="230"/>
      <c r="AO16" s="117"/>
      <c r="AP16" s="117"/>
      <c r="AQ16" s="117"/>
      <c r="AR16" s="117"/>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2:50" ht="52.5" customHeight="1">
      <c r="B17" s="143" t="s">
        <v>657</v>
      </c>
      <c r="C17" s="232" t="s">
        <v>819</v>
      </c>
      <c r="D17" s="364"/>
      <c r="E17" s="365"/>
      <c r="F17" s="365"/>
      <c r="G17" s="365"/>
      <c r="H17" s="366"/>
      <c r="K17" s="143" t="s">
        <v>657</v>
      </c>
      <c r="L17" s="232" t="s">
        <v>819</v>
      </c>
      <c r="M17" s="364"/>
      <c r="N17" s="365"/>
      <c r="O17" s="365"/>
      <c r="P17" s="365"/>
      <c r="Q17" s="366"/>
      <c r="T17" s="143" t="s">
        <v>657</v>
      </c>
      <c r="U17" s="232" t="s">
        <v>819</v>
      </c>
      <c r="V17" s="364"/>
      <c r="W17" s="365"/>
      <c r="X17" s="365"/>
      <c r="Y17" s="365"/>
      <c r="Z17" s="366"/>
      <c r="AC17" s="143" t="s">
        <v>657</v>
      </c>
      <c r="AD17" s="232" t="s">
        <v>819</v>
      </c>
      <c r="AE17" s="364"/>
      <c r="AF17" s="365"/>
      <c r="AG17" s="365"/>
      <c r="AH17" s="365"/>
      <c r="AI17" s="366"/>
      <c r="AL17" s="143" t="s">
        <v>657</v>
      </c>
      <c r="AM17" s="232" t="s">
        <v>819</v>
      </c>
      <c r="AN17" s="364"/>
      <c r="AO17" s="365"/>
      <c r="AP17" s="365"/>
      <c r="AQ17" s="365"/>
      <c r="AR17" s="366"/>
      <c r="AT17" s="145" t="str">
        <f>IF($D$16="◯","◯",IF(ISTEXT($D$17),"◯","具体的に記載してください。"))</f>
        <v>具体的に記載してください。</v>
      </c>
      <c r="AU17" s="145" t="str">
        <f>IF($M$16="◯","◯",IF(ISTEXT($M$17),"◯","具体的に記載してください。"))</f>
        <v>具体的に記載してください。</v>
      </c>
      <c r="AV17" s="145" t="str">
        <f>IF($V$16="◯","◯",IF(ISTEXT($V$17),"◯","具体的に記載してください。"))</f>
        <v>具体的に記載してください。</v>
      </c>
      <c r="AW17" s="145" t="str">
        <f>IF($AE$16="◯","◯",IF(ISTEXT($AE$17),"◯","具体的に記載してください。"))</f>
        <v>具体的に記載してください。</v>
      </c>
      <c r="AX17" s="145" t="str">
        <f>IF($AN$16="◯","◯",IF(ISTEXT($AN$17),"◯","具体的に記載してください。"))</f>
        <v>具体的に記載してください。</v>
      </c>
    </row>
    <row r="18" spans="2:50">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2:50">
      <c r="C19" s="213" t="s">
        <v>770</v>
      </c>
      <c r="L19" s="213" t="s">
        <v>770</v>
      </c>
      <c r="U19" s="213" t="s">
        <v>770</v>
      </c>
      <c r="AD19" s="213" t="s">
        <v>770</v>
      </c>
      <c r="AM19" s="213" t="s">
        <v>770</v>
      </c>
    </row>
    <row r="20" spans="2:50">
      <c r="C20" s="75" t="s">
        <v>629</v>
      </c>
      <c r="D20" s="247" t="s">
        <v>839</v>
      </c>
      <c r="E20" s="87" t="s">
        <v>631</v>
      </c>
      <c r="F20" s="201" t="s">
        <v>820</v>
      </c>
      <c r="L20" s="75" t="s">
        <v>629</v>
      </c>
      <c r="M20" s="247" t="s">
        <v>839</v>
      </c>
      <c r="N20" s="87" t="s">
        <v>631</v>
      </c>
      <c r="O20" s="201" t="s">
        <v>820</v>
      </c>
      <c r="U20" s="75" t="s">
        <v>629</v>
      </c>
      <c r="V20" s="247" t="s">
        <v>839</v>
      </c>
      <c r="W20" s="87" t="s">
        <v>631</v>
      </c>
      <c r="X20" s="201" t="s">
        <v>820</v>
      </c>
      <c r="AD20" s="75" t="s">
        <v>629</v>
      </c>
      <c r="AE20" s="247" t="s">
        <v>839</v>
      </c>
      <c r="AF20" s="87" t="s">
        <v>631</v>
      </c>
      <c r="AG20" s="201" t="s">
        <v>820</v>
      </c>
      <c r="AM20" s="75" t="s">
        <v>629</v>
      </c>
      <c r="AN20" s="247" t="s">
        <v>839</v>
      </c>
      <c r="AO20" s="87" t="s">
        <v>631</v>
      </c>
      <c r="AP20" s="201" t="s">
        <v>820</v>
      </c>
    </row>
    <row r="21" spans="2:50">
      <c r="C21" s="210"/>
      <c r="D21" s="211"/>
      <c r="E21" s="212"/>
      <c r="F21" s="242"/>
      <c r="L21" s="210"/>
      <c r="M21" s="211"/>
      <c r="N21" s="212"/>
      <c r="O21" s="242"/>
      <c r="U21" s="210"/>
      <c r="V21" s="211"/>
      <c r="W21" s="212"/>
      <c r="X21" s="242"/>
      <c r="AD21" s="210"/>
      <c r="AE21" s="211"/>
      <c r="AF21" s="212"/>
      <c r="AG21" s="242"/>
      <c r="AM21" s="210"/>
      <c r="AN21" s="211"/>
      <c r="AO21" s="212"/>
      <c r="AP21" s="246"/>
    </row>
    <row r="22" spans="2:50">
      <c r="C22" s="210"/>
      <c r="D22" s="211"/>
      <c r="E22" s="212"/>
      <c r="F22" s="242"/>
      <c r="L22" s="210"/>
      <c r="M22" s="211"/>
      <c r="N22" s="212"/>
      <c r="O22" s="242"/>
      <c r="U22" s="210"/>
      <c r="V22" s="211"/>
      <c r="W22" s="212"/>
      <c r="X22" s="242"/>
      <c r="AD22" s="210"/>
      <c r="AE22" s="211"/>
      <c r="AF22" s="212"/>
      <c r="AG22" s="242"/>
      <c r="AM22" s="210"/>
      <c r="AN22" s="211"/>
      <c r="AO22" s="212"/>
      <c r="AP22" s="246"/>
    </row>
    <row r="23" spans="2:50">
      <c r="C23" s="210"/>
      <c r="D23" s="211"/>
      <c r="E23" s="212"/>
      <c r="F23" s="242"/>
      <c r="L23" s="210"/>
      <c r="M23" s="211"/>
      <c r="N23" s="212"/>
      <c r="O23" s="242"/>
      <c r="U23" s="210"/>
      <c r="V23" s="211"/>
      <c r="W23" s="212"/>
      <c r="X23" s="242"/>
      <c r="AD23" s="210"/>
      <c r="AE23" s="211"/>
      <c r="AF23" s="212"/>
      <c r="AG23" s="242"/>
      <c r="AM23" s="210"/>
      <c r="AN23" s="211"/>
      <c r="AO23" s="212"/>
      <c r="AP23" s="246"/>
    </row>
    <row r="24" spans="2:50">
      <c r="C24" s="210"/>
      <c r="D24" s="211"/>
      <c r="E24" s="212"/>
      <c r="F24" s="242"/>
      <c r="L24" s="210"/>
      <c r="M24" s="211"/>
      <c r="N24" s="212"/>
      <c r="O24" s="242"/>
      <c r="U24" s="210"/>
      <c r="V24" s="211"/>
      <c r="W24" s="212"/>
      <c r="X24" s="242"/>
      <c r="AD24" s="210"/>
      <c r="AE24" s="211"/>
      <c r="AF24" s="212"/>
      <c r="AG24" s="242"/>
      <c r="AM24" s="210"/>
      <c r="AN24" s="211"/>
      <c r="AO24" s="212"/>
      <c r="AP24" s="246"/>
    </row>
    <row r="25" spans="2:50">
      <c r="C25" s="210"/>
      <c r="D25" s="211"/>
      <c r="E25" s="212"/>
      <c r="F25" s="242"/>
      <c r="L25" s="210"/>
      <c r="M25" s="211"/>
      <c r="N25" s="212"/>
      <c r="O25" s="242"/>
      <c r="U25" s="210"/>
      <c r="V25" s="211"/>
      <c r="W25" s="212"/>
      <c r="X25" s="242"/>
      <c r="AD25" s="210"/>
      <c r="AE25" s="211"/>
      <c r="AF25" s="212"/>
      <c r="AG25" s="242"/>
      <c r="AM25" s="210"/>
      <c r="AN25" s="211"/>
      <c r="AO25" s="212"/>
      <c r="AP25" s="246"/>
    </row>
    <row r="26" spans="2:50">
      <c r="C26" s="210"/>
      <c r="D26" s="211"/>
      <c r="E26" s="212"/>
      <c r="F26" s="242"/>
      <c r="L26" s="210"/>
      <c r="M26" s="211"/>
      <c r="N26" s="212"/>
      <c r="O26" s="242"/>
      <c r="U26" s="210"/>
      <c r="V26" s="211"/>
      <c r="W26" s="212"/>
      <c r="X26" s="242"/>
      <c r="AD26" s="210"/>
      <c r="AE26" s="211"/>
      <c r="AF26" s="212"/>
      <c r="AG26" s="242"/>
      <c r="AM26" s="210"/>
      <c r="AN26" s="211"/>
      <c r="AO26" s="212"/>
      <c r="AP26" s="246"/>
    </row>
    <row r="27" spans="2:50">
      <c r="C27" s="210"/>
      <c r="D27" s="211"/>
      <c r="E27" s="212"/>
      <c r="F27" s="242"/>
      <c r="L27" s="210"/>
      <c r="M27" s="211"/>
      <c r="N27" s="212"/>
      <c r="O27" s="242"/>
      <c r="U27" s="210"/>
      <c r="V27" s="211"/>
      <c r="W27" s="212"/>
      <c r="X27" s="242"/>
      <c r="AD27" s="210"/>
      <c r="AE27" s="211"/>
      <c r="AF27" s="212"/>
      <c r="AG27" s="242"/>
      <c r="AM27" s="210"/>
      <c r="AN27" s="211"/>
      <c r="AO27" s="212"/>
      <c r="AP27" s="246"/>
    </row>
    <row r="28" spans="2:50">
      <c r="C28" s="210"/>
      <c r="D28" s="211"/>
      <c r="E28" s="212"/>
      <c r="F28" s="242"/>
      <c r="L28" s="210"/>
      <c r="M28" s="211"/>
      <c r="N28" s="212"/>
      <c r="O28" s="242"/>
      <c r="U28" s="210"/>
      <c r="V28" s="211"/>
      <c r="W28" s="212"/>
      <c r="X28" s="242"/>
      <c r="AD28" s="210"/>
      <c r="AE28" s="211"/>
      <c r="AF28" s="212"/>
      <c r="AG28" s="242"/>
      <c r="AM28" s="210"/>
      <c r="AN28" s="211"/>
      <c r="AO28" s="212"/>
      <c r="AP28" s="246"/>
    </row>
    <row r="29" spans="2:50">
      <c r="C29" s="210"/>
      <c r="D29" s="211"/>
      <c r="E29" s="212"/>
      <c r="F29" s="242"/>
      <c r="L29" s="210"/>
      <c r="M29" s="211"/>
      <c r="N29" s="212"/>
      <c r="O29" s="242"/>
      <c r="U29" s="210"/>
      <c r="V29" s="211"/>
      <c r="W29" s="212"/>
      <c r="X29" s="242"/>
      <c r="AD29" s="210"/>
      <c r="AE29" s="211"/>
      <c r="AF29" s="212"/>
      <c r="AG29" s="242"/>
      <c r="AM29" s="210"/>
      <c r="AN29" s="211"/>
      <c r="AO29" s="212"/>
      <c r="AP29" s="246"/>
    </row>
    <row r="30" spans="2:50">
      <c r="C30" s="210"/>
      <c r="D30" s="211"/>
      <c r="E30" s="212"/>
      <c r="F30" s="242"/>
      <c r="L30" s="210"/>
      <c r="M30" s="211"/>
      <c r="N30" s="212"/>
      <c r="O30" s="242"/>
      <c r="U30" s="210"/>
      <c r="V30" s="211"/>
      <c r="W30" s="212"/>
      <c r="X30" s="242"/>
      <c r="AD30" s="210"/>
      <c r="AE30" s="211"/>
      <c r="AF30" s="212"/>
      <c r="AG30" s="242"/>
      <c r="AM30" s="210"/>
      <c r="AN30" s="211"/>
      <c r="AO30" s="212"/>
      <c r="AP30" s="246"/>
    </row>
    <row r="31" spans="2:50">
      <c r="C31" s="210"/>
      <c r="D31" s="211"/>
      <c r="E31" s="212"/>
      <c r="F31" s="242"/>
      <c r="L31" s="210"/>
      <c r="M31" s="211"/>
      <c r="N31" s="212"/>
      <c r="O31" s="242"/>
      <c r="U31" s="210"/>
      <c r="V31" s="211"/>
      <c r="W31" s="212"/>
      <c r="X31" s="242"/>
      <c r="AD31" s="210"/>
      <c r="AE31" s="211"/>
      <c r="AF31" s="212"/>
      <c r="AG31" s="242"/>
      <c r="AM31" s="210"/>
      <c r="AN31" s="211"/>
      <c r="AO31" s="212"/>
      <c r="AP31" s="246"/>
    </row>
    <row r="32" spans="2:50">
      <c r="C32" s="210"/>
      <c r="D32" s="211"/>
      <c r="E32" s="212"/>
      <c r="F32" s="242"/>
      <c r="L32" s="210"/>
      <c r="M32" s="211"/>
      <c r="N32" s="212"/>
      <c r="O32" s="242"/>
      <c r="U32" s="210"/>
      <c r="V32" s="211"/>
      <c r="W32" s="212"/>
      <c r="X32" s="242"/>
      <c r="AD32" s="210"/>
      <c r="AE32" s="211"/>
      <c r="AF32" s="212"/>
      <c r="AG32" s="242"/>
      <c r="AM32" s="210"/>
      <c r="AN32" s="211"/>
      <c r="AO32" s="212"/>
      <c r="AP32" s="246"/>
    </row>
    <row r="33" spans="3:52">
      <c r="C33" s="210"/>
      <c r="D33" s="211"/>
      <c r="E33" s="212"/>
      <c r="F33" s="242"/>
      <c r="L33" s="210"/>
      <c r="M33" s="211"/>
      <c r="N33" s="212"/>
      <c r="O33" s="242"/>
      <c r="U33" s="210"/>
      <c r="V33" s="211"/>
      <c r="W33" s="212"/>
      <c r="X33" s="242"/>
      <c r="AD33" s="210"/>
      <c r="AE33" s="211"/>
      <c r="AF33" s="212"/>
      <c r="AG33" s="242"/>
      <c r="AM33" s="210"/>
      <c r="AN33" s="211"/>
      <c r="AO33" s="212"/>
      <c r="AP33" s="246"/>
    </row>
    <row r="34" spans="3:52">
      <c r="C34" s="210"/>
      <c r="D34" s="211"/>
      <c r="E34" s="212"/>
      <c r="F34" s="242"/>
      <c r="L34" s="210"/>
      <c r="M34" s="211"/>
      <c r="N34" s="212"/>
      <c r="O34" s="242"/>
      <c r="U34" s="210"/>
      <c r="V34" s="211"/>
      <c r="W34" s="212"/>
      <c r="X34" s="242"/>
      <c r="AD34" s="210"/>
      <c r="AE34" s="211"/>
      <c r="AF34" s="212"/>
      <c r="AG34" s="242"/>
      <c r="AM34" s="210"/>
      <c r="AN34" s="211"/>
      <c r="AO34" s="212"/>
      <c r="AP34" s="246"/>
    </row>
    <row r="35" spans="3:52">
      <c r="C35" s="75" t="s">
        <v>632</v>
      </c>
      <c r="D35" s="88">
        <f>SUM(D21:D34)</f>
        <v>0</v>
      </c>
      <c r="E35" s="74"/>
      <c r="F35" s="73"/>
      <c r="L35" s="75" t="s">
        <v>632</v>
      </c>
      <c r="M35" s="88">
        <f>SUM(M21:M34)</f>
        <v>0</v>
      </c>
      <c r="N35" s="74"/>
      <c r="O35" s="73"/>
      <c r="U35" s="75" t="s">
        <v>632</v>
      </c>
      <c r="V35" s="88">
        <f>SUM(V21:V34)</f>
        <v>0</v>
      </c>
      <c r="W35" s="74"/>
      <c r="X35" s="73"/>
      <c r="AD35" s="75" t="s">
        <v>632</v>
      </c>
      <c r="AE35" s="88">
        <f>SUM(AE21:AE34)</f>
        <v>0</v>
      </c>
      <c r="AF35" s="74"/>
      <c r="AG35" s="73"/>
      <c r="AM35" s="75" t="s">
        <v>632</v>
      </c>
      <c r="AN35" s="88">
        <f>SUM(AN21:AN34)</f>
        <v>0</v>
      </c>
      <c r="AO35" s="74"/>
      <c r="AP35" s="73"/>
      <c r="AT35" s="154">
        <f>D35</f>
        <v>0</v>
      </c>
      <c r="AU35" s="248">
        <f>M35</f>
        <v>0</v>
      </c>
      <c r="AV35" s="248">
        <f>V35</f>
        <v>0</v>
      </c>
      <c r="AW35" s="248">
        <f>AE35</f>
        <v>0</v>
      </c>
      <c r="AX35" s="248">
        <f>AN35</f>
        <v>0</v>
      </c>
      <c r="AY35" s="259">
        <f>SUM(AT35:AX35)</f>
        <v>0</v>
      </c>
      <c r="AZ35" s="64" t="str">
        <f>IF(AY35&gt;=900000,"◯","×")</f>
        <v>×</v>
      </c>
    </row>
    <row r="36" spans="3:52" ht="9.75" customHeight="1"/>
    <row r="37" spans="3:52" ht="7.5" customHeight="1"/>
    <row r="38" spans="3:52" ht="26.25" hidden="1" customHeight="1">
      <c r="C38" s="70" t="s">
        <v>628</v>
      </c>
      <c r="D38" s="162" t="str">
        <f>AT38</f>
        <v>該当する項目が全て選択・入力されているか確認してください。</v>
      </c>
      <c r="L38" s="70" t="s">
        <v>628</v>
      </c>
      <c r="M38" s="162" t="str">
        <f>AU38</f>
        <v>該当する項目が全て選択・入力されているか確認してください。</v>
      </c>
      <c r="U38" s="70" t="s">
        <v>628</v>
      </c>
      <c r="V38" s="80" t="str">
        <f>AV38</f>
        <v>該当する項目が全て選択・入力されているか確認してください。</v>
      </c>
      <c r="AD38" s="70" t="s">
        <v>628</v>
      </c>
      <c r="AE38" s="80" t="str">
        <f>AW38</f>
        <v>該当する項目が全て選択・入力されているか確認してください。</v>
      </c>
      <c r="AM38" s="70" t="s">
        <v>628</v>
      </c>
      <c r="AN38" s="80"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3:52" ht="24.75" hidden="1" customHeight="1">
      <c r="C39" s="70" t="s">
        <v>627</v>
      </c>
      <c r="D39" s="162" t="str">
        <f>AT39</f>
        <v>金額を確認してください。</v>
      </c>
      <c r="L39" s="70" t="s">
        <v>627</v>
      </c>
      <c r="M39" s="162" t="str">
        <f>AU39</f>
        <v>金額を確認してください。</v>
      </c>
      <c r="U39" s="70" t="s">
        <v>627</v>
      </c>
      <c r="V39" s="80" t="str">
        <f>AV39</f>
        <v>金額を確認してください。</v>
      </c>
      <c r="AD39" s="70" t="s">
        <v>627</v>
      </c>
      <c r="AE39" s="80" t="str">
        <f>AW39</f>
        <v>金額を確認してください。</v>
      </c>
      <c r="AM39" s="70" t="s">
        <v>627</v>
      </c>
      <c r="AN39" s="80"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3:52" ht="18" customHeight="1">
      <c r="AT40" s="215" t="str">
        <f>IF(AND((D38="◯"),(D39="◯")),"提出可能","提出不可")</f>
        <v>提出不可</v>
      </c>
      <c r="AU40" s="215" t="str">
        <f>IF(AND((M38="◯"),(M39="◯")),"提出可能","提出不可")</f>
        <v>提出不可</v>
      </c>
      <c r="AV40" s="215" t="str">
        <f>IF(AND((V38="◯"),(V39="◯")),"提出可能","提出不可")</f>
        <v>提出不可</v>
      </c>
      <c r="AW40" s="215" t="str">
        <f>IF(AND((AE38="◯"),(AE39="◯")),"提出可能","提出不可")</f>
        <v>提出不可</v>
      </c>
      <c r="AX40" s="215" t="str">
        <f>IF(AND((AN38="◯"),(AN39="◯")),"提出可能","提出不可")</f>
        <v>提出不可</v>
      </c>
    </row>
  </sheetData>
  <sheetProtection algorithmName="SHA-512" hashValue="yKmJZMBkJJwsnuyiXPsGG1/HSt8IEddHSLG+d2e+QhBdVjjDJf2IE7lQVc6M7sDfAGlLuBN+lQudPBKpxSIBfg==" saltValue="pUBzDY6E2VqvO9jTrn7Iuw==" spinCount="100000" sheet="1" formatCells="0" formatColumns="0" formatRows="0"/>
  <mergeCells count="20">
    <mergeCell ref="D8:H8"/>
    <mergeCell ref="D9:H9"/>
    <mergeCell ref="D10:H10"/>
    <mergeCell ref="D17:H17"/>
    <mergeCell ref="M8:Q8"/>
    <mergeCell ref="M9:Q9"/>
    <mergeCell ref="M10:Q10"/>
    <mergeCell ref="M17:Q17"/>
    <mergeCell ref="AN8:AR8"/>
    <mergeCell ref="AN9:AR9"/>
    <mergeCell ref="AN10:AR10"/>
    <mergeCell ref="AN17:AR17"/>
    <mergeCell ref="V8:Z8"/>
    <mergeCell ref="V9:Z9"/>
    <mergeCell ref="V10:Z10"/>
    <mergeCell ref="V17:Z17"/>
    <mergeCell ref="AE8:AI8"/>
    <mergeCell ref="AE9:AI9"/>
    <mergeCell ref="AE10:AI10"/>
    <mergeCell ref="AE17:AI17"/>
  </mergeCells>
  <phoneticPr fontId="1"/>
  <conditionalFormatting sqref="C21:C34">
    <cfRule type="expression" dxfId="321" priority="131">
      <formula>ISTEXT($C21)</formula>
    </cfRule>
  </conditionalFormatting>
  <conditionalFormatting sqref="D11">
    <cfRule type="expression" dxfId="320" priority="139">
      <formula>ISNUMBER($D$11)</formula>
    </cfRule>
  </conditionalFormatting>
  <conditionalFormatting sqref="D12">
    <cfRule type="expression" dxfId="319" priority="138">
      <formula>ISTEXT($D$12)</formula>
    </cfRule>
  </conditionalFormatting>
  <conditionalFormatting sqref="D13">
    <cfRule type="expression" dxfId="318" priority="137">
      <formula>ISTEXT($D$13)</formula>
    </cfRule>
  </conditionalFormatting>
  <conditionalFormatting sqref="D14">
    <cfRule type="expression" dxfId="317" priority="136">
      <formula>ISTEXT($D$14)</formula>
    </cfRule>
  </conditionalFormatting>
  <conditionalFormatting sqref="D15">
    <cfRule type="expression" dxfId="316" priority="135">
      <formula>ISTEXT($D$15)</formula>
    </cfRule>
  </conditionalFormatting>
  <conditionalFormatting sqref="D16">
    <cfRule type="expression" dxfId="315" priority="134">
      <formula>ISTEXT($D$16)</formula>
    </cfRule>
  </conditionalFormatting>
  <conditionalFormatting sqref="D21:D34">
    <cfRule type="expression" dxfId="314" priority="130">
      <formula>ISNUMBER($D21)</formula>
    </cfRule>
  </conditionalFormatting>
  <conditionalFormatting sqref="D38:D39">
    <cfRule type="expression" dxfId="313" priority="10">
      <formula>ISTEXT(D38)</formula>
    </cfRule>
  </conditionalFormatting>
  <conditionalFormatting sqref="D8:H8">
    <cfRule type="expression" dxfId="312" priority="143">
      <formula>ISTEXT($D$8)</formula>
    </cfRule>
  </conditionalFormatting>
  <conditionalFormatting sqref="D9:H9">
    <cfRule type="expression" dxfId="311" priority="142">
      <formula>ISTEXT($D$9)</formula>
    </cfRule>
    <cfRule type="expression" dxfId="310" priority="141">
      <formula>NOT($D8="その他")</formula>
    </cfRule>
    <cfRule type="expression" dxfId="309" priority="25">
      <formula>$D$8=""</formula>
    </cfRule>
  </conditionalFormatting>
  <conditionalFormatting sqref="D10:H10">
    <cfRule type="expression" dxfId="308" priority="140">
      <formula>ISTEXT($D$10)</formula>
    </cfRule>
  </conditionalFormatting>
  <conditionalFormatting sqref="D17:H17">
    <cfRule type="expression" dxfId="307" priority="133">
      <formula>ISTEXT($D$17)</formula>
    </cfRule>
    <cfRule type="expression" dxfId="306" priority="132">
      <formula>$D$16="◯"</formula>
    </cfRule>
  </conditionalFormatting>
  <conditionalFormatting sqref="E21:E34">
    <cfRule type="expression" dxfId="305" priority="129">
      <formula>ISTEXT($E21)</formula>
    </cfRule>
  </conditionalFormatting>
  <conditionalFormatting sqref="F21:F33">
    <cfRule type="expression" dxfId="304" priority="128">
      <formula>ISTEXT($F21)</formula>
    </cfRule>
  </conditionalFormatting>
  <conditionalFormatting sqref="H2">
    <cfRule type="containsBlanks" dxfId="303" priority="144">
      <formula>LEN(TRIM(H2))=0</formula>
    </cfRule>
    <cfRule type="containsBlanks" priority="145">
      <formula>LEN(TRIM(H2))=0</formula>
    </cfRule>
  </conditionalFormatting>
  <conditionalFormatting sqref="H5">
    <cfRule type="expression" dxfId="302" priority="127">
      <formula>ISTEXT($H5)</formula>
    </cfRule>
  </conditionalFormatting>
  <conditionalFormatting sqref="L21:L34">
    <cfRule type="expression" dxfId="301" priority="91">
      <formula>ISTEXT($L21)</formula>
    </cfRule>
  </conditionalFormatting>
  <conditionalFormatting sqref="M11">
    <cfRule type="expression" dxfId="300" priority="99">
      <formula>ISNUMBER($M$11)</formula>
    </cfRule>
  </conditionalFormatting>
  <conditionalFormatting sqref="M12">
    <cfRule type="expression" dxfId="299" priority="98">
      <formula>ISTEXT($M$12)</formula>
    </cfRule>
  </conditionalFormatting>
  <conditionalFormatting sqref="M13">
    <cfRule type="expression" dxfId="298" priority="97">
      <formula>ISTEXT($M$13)</formula>
    </cfRule>
  </conditionalFormatting>
  <conditionalFormatting sqref="M14">
    <cfRule type="expression" dxfId="297" priority="96">
      <formula>ISTEXT($M$14)</formula>
    </cfRule>
  </conditionalFormatting>
  <conditionalFormatting sqref="M15">
    <cfRule type="expression" dxfId="296" priority="95">
      <formula>ISTEXT($M$15)</formula>
    </cfRule>
  </conditionalFormatting>
  <conditionalFormatting sqref="M16">
    <cfRule type="expression" dxfId="295" priority="94">
      <formula>ISTEXT($M$16)</formula>
    </cfRule>
  </conditionalFormatting>
  <conditionalFormatting sqref="M21:M34">
    <cfRule type="expression" dxfId="294" priority="90">
      <formula>ISNUMBER($M21)</formula>
    </cfRule>
  </conditionalFormatting>
  <conditionalFormatting sqref="M38:M39">
    <cfRule type="expression" dxfId="293" priority="9">
      <formula>ISTEXT(M38)</formula>
    </cfRule>
  </conditionalFormatting>
  <conditionalFormatting sqref="M8:Q8">
    <cfRule type="expression" dxfId="292" priority="103">
      <formula>ISTEXT($M$8)</formula>
    </cfRule>
  </conditionalFormatting>
  <conditionalFormatting sqref="M9:Q9">
    <cfRule type="expression" dxfId="291" priority="24">
      <formula>$M$8=""</formula>
    </cfRule>
    <cfRule type="expression" dxfId="290" priority="102">
      <formula>ISTEXT($M$9)</formula>
    </cfRule>
    <cfRule type="expression" dxfId="289" priority="101">
      <formula>NOT($M$8="その他")</formula>
    </cfRule>
  </conditionalFormatting>
  <conditionalFormatting sqref="M10:Q10">
    <cfRule type="expression" dxfId="288" priority="100">
      <formula>ISTEXT($M$10)</formula>
    </cfRule>
  </conditionalFormatting>
  <conditionalFormatting sqref="M17:Q17">
    <cfRule type="expression" dxfId="287" priority="92">
      <formula>$M$16="◯"</formula>
    </cfRule>
    <cfRule type="expression" dxfId="286" priority="93">
      <formula>ISTEXT($M$17)</formula>
    </cfRule>
  </conditionalFormatting>
  <conditionalFormatting sqref="N21:N34">
    <cfRule type="expression" dxfId="285" priority="5">
      <formula>ISTEXT($N21)</formula>
    </cfRule>
  </conditionalFormatting>
  <conditionalFormatting sqref="O21:O33">
    <cfRule type="expression" dxfId="284" priority="88">
      <formula>ISTEXT($O21)</formula>
    </cfRule>
  </conditionalFormatting>
  <conditionalFormatting sqref="Q2">
    <cfRule type="containsBlanks" dxfId="283" priority="17">
      <formula>LEN(TRIM(Q2))=0</formula>
    </cfRule>
    <cfRule type="containsBlanks" priority="18">
      <formula>LEN(TRIM(Q2))=0</formula>
    </cfRule>
  </conditionalFormatting>
  <conditionalFormatting sqref="Q5">
    <cfRule type="expression" dxfId="282" priority="87">
      <formula>ISTEXT($H5)</formula>
    </cfRule>
  </conditionalFormatting>
  <conditionalFormatting sqref="U21:U34">
    <cfRule type="expression" dxfId="281" priority="1">
      <formula>ISTEXT($U21)</formula>
    </cfRule>
  </conditionalFormatting>
  <conditionalFormatting sqref="V11">
    <cfRule type="expression" dxfId="280" priority="79">
      <formula>ISNUMBER($V$11)</formula>
    </cfRule>
  </conditionalFormatting>
  <conditionalFormatting sqref="V12">
    <cfRule type="expression" dxfId="279" priority="78">
      <formula>ISTEXT($V$12)</formula>
    </cfRule>
  </conditionalFormatting>
  <conditionalFormatting sqref="V13">
    <cfRule type="expression" dxfId="278" priority="77">
      <formula>ISTEXT($V$13)</formula>
    </cfRule>
  </conditionalFormatting>
  <conditionalFormatting sqref="V14">
    <cfRule type="expression" dxfId="277" priority="76">
      <formula>ISTEXT($V$14)</formula>
    </cfRule>
  </conditionalFormatting>
  <conditionalFormatting sqref="V15">
    <cfRule type="expression" dxfId="276" priority="75">
      <formula>ISTEXT($V$15)</formula>
    </cfRule>
  </conditionalFormatting>
  <conditionalFormatting sqref="V16">
    <cfRule type="expression" dxfId="275" priority="74">
      <formula>ISTEXT($V$16)</formula>
    </cfRule>
  </conditionalFormatting>
  <conditionalFormatting sqref="V21:V34">
    <cfRule type="expression" dxfId="274" priority="70">
      <formula>ISNUMBER(V21)</formula>
    </cfRule>
  </conditionalFormatting>
  <conditionalFormatting sqref="V38:V39">
    <cfRule type="expression" dxfId="273" priority="8">
      <formula>ISTEXT(V38)</formula>
    </cfRule>
  </conditionalFormatting>
  <conditionalFormatting sqref="V8:Z8">
    <cfRule type="expression" dxfId="272" priority="83">
      <formula>ISTEXT($V$8)</formula>
    </cfRule>
  </conditionalFormatting>
  <conditionalFormatting sqref="V9:Z9">
    <cfRule type="expression" dxfId="271" priority="23">
      <formula>$V$8=""</formula>
    </cfRule>
    <cfRule type="expression" dxfId="270" priority="82">
      <formula>ISTEXT($V$9)</formula>
    </cfRule>
    <cfRule type="expression" dxfId="269" priority="81">
      <formula>NOT($V$8="その他")</formula>
    </cfRule>
  </conditionalFormatting>
  <conditionalFormatting sqref="V10:Z10">
    <cfRule type="expression" dxfId="268" priority="80">
      <formula>ISTEXT($V$10)</formula>
    </cfRule>
  </conditionalFormatting>
  <conditionalFormatting sqref="V17:Z17">
    <cfRule type="expression" dxfId="267" priority="72">
      <formula>$V$16="◯"</formula>
    </cfRule>
    <cfRule type="expression" dxfId="266" priority="73">
      <formula>ISTEXT($V$17)</formula>
    </cfRule>
  </conditionalFormatting>
  <conditionalFormatting sqref="W21:W34">
    <cfRule type="expression" dxfId="265" priority="4">
      <formula>ISTEXT($W21)</formula>
    </cfRule>
  </conditionalFormatting>
  <conditionalFormatting sqref="X21:X33">
    <cfRule type="expression" dxfId="264" priority="68">
      <formula>ISTEXT($X21)</formula>
    </cfRule>
  </conditionalFormatting>
  <conditionalFormatting sqref="Z2">
    <cfRule type="containsBlanks" priority="16">
      <formula>LEN(TRIM(Z2))=0</formula>
    </cfRule>
    <cfRule type="containsBlanks" dxfId="263" priority="15">
      <formula>LEN(TRIM(Z2))=0</formula>
    </cfRule>
  </conditionalFormatting>
  <conditionalFormatting sqref="Z5">
    <cfRule type="expression" dxfId="262" priority="67">
      <formula>ISTEXT($H5)</formula>
    </cfRule>
  </conditionalFormatting>
  <conditionalFormatting sqref="AD21:AD34">
    <cfRule type="expression" dxfId="261" priority="51">
      <formula>ISTEXT($AD21)</formula>
    </cfRule>
  </conditionalFormatting>
  <conditionalFormatting sqref="AE11">
    <cfRule type="expression" dxfId="260" priority="59">
      <formula>ISNUMBER($AE$11)</formula>
    </cfRule>
  </conditionalFormatting>
  <conditionalFormatting sqref="AE12">
    <cfRule type="expression" dxfId="259" priority="58">
      <formula>ISTEXT($AE$12)</formula>
    </cfRule>
  </conditionalFormatting>
  <conditionalFormatting sqref="AE13">
    <cfRule type="expression" dxfId="258" priority="57">
      <formula>ISTEXT($AE$13)</formula>
    </cfRule>
  </conditionalFormatting>
  <conditionalFormatting sqref="AE14">
    <cfRule type="expression" dxfId="257" priority="56">
      <formula>ISTEXT($AE$14)</formula>
    </cfRule>
  </conditionalFormatting>
  <conditionalFormatting sqref="AE15">
    <cfRule type="expression" dxfId="256" priority="55">
      <formula>ISTEXT($AE$15)</formula>
    </cfRule>
  </conditionalFormatting>
  <conditionalFormatting sqref="AE16">
    <cfRule type="expression" dxfId="255" priority="54">
      <formula>ISTEXT($AE$16)</formula>
    </cfRule>
  </conditionalFormatting>
  <conditionalFormatting sqref="AE21:AE34">
    <cfRule type="expression" dxfId="254" priority="50">
      <formula>ISNUMBER($AE21)</formula>
    </cfRule>
  </conditionalFormatting>
  <conditionalFormatting sqref="AE38:AE39">
    <cfRule type="expression" dxfId="253" priority="7">
      <formula>ISTEXT(AE38)</formula>
    </cfRule>
  </conditionalFormatting>
  <conditionalFormatting sqref="AE8:AI8">
    <cfRule type="expression" dxfId="252" priority="63">
      <formula>ISTEXT($AE$8)</formula>
    </cfRule>
  </conditionalFormatting>
  <conditionalFormatting sqref="AE9:AI9">
    <cfRule type="expression" dxfId="251" priority="61">
      <formula>NOT($AE$8="その他")</formula>
    </cfRule>
    <cfRule type="expression" dxfId="250" priority="62">
      <formula>ISTEXT($AE$9)</formula>
    </cfRule>
    <cfRule type="expression" dxfId="249" priority="22">
      <formula>$AE$8=""</formula>
    </cfRule>
  </conditionalFormatting>
  <conditionalFormatting sqref="AE10:AI10">
    <cfRule type="expression" dxfId="248" priority="60">
      <formula>ISTEXT($AE$10)</formula>
    </cfRule>
  </conditionalFormatting>
  <conditionalFormatting sqref="AE17:AI17">
    <cfRule type="expression" dxfId="247" priority="53">
      <formula>ISTEXT($AE$17)</formula>
    </cfRule>
    <cfRule type="expression" dxfId="246" priority="52">
      <formula>$AE$16="◯"</formula>
    </cfRule>
  </conditionalFormatting>
  <conditionalFormatting sqref="AF21:AF34">
    <cfRule type="expression" dxfId="245" priority="3">
      <formula>ISTEXT($AF21)</formula>
    </cfRule>
  </conditionalFormatting>
  <conditionalFormatting sqref="AG21:AG33">
    <cfRule type="expression" dxfId="244" priority="48">
      <formula>ISTEXT($AG21)</formula>
    </cfRule>
  </conditionalFormatting>
  <conditionalFormatting sqref="AI2">
    <cfRule type="containsBlanks" dxfId="243" priority="13">
      <formula>LEN(TRIM(AI2))=0</formula>
    </cfRule>
    <cfRule type="containsBlanks" priority="14">
      <formula>LEN(TRIM(AI2))=0</formula>
    </cfRule>
  </conditionalFormatting>
  <conditionalFormatting sqref="AI5">
    <cfRule type="expression" dxfId="242" priority="47">
      <formula>ISTEXT($H5)</formula>
    </cfRule>
  </conditionalFormatting>
  <conditionalFormatting sqref="AM21:AM34">
    <cfRule type="expression" dxfId="241" priority="31">
      <formula>ISTEXT($AM21)</formula>
    </cfRule>
  </conditionalFormatting>
  <conditionalFormatting sqref="AN11">
    <cfRule type="expression" dxfId="240" priority="39">
      <formula>ISNUMBER($AN$11)</formula>
    </cfRule>
  </conditionalFormatting>
  <conditionalFormatting sqref="AN12">
    <cfRule type="expression" dxfId="239" priority="38">
      <formula>ISTEXT($AN$12)</formula>
    </cfRule>
  </conditionalFormatting>
  <conditionalFormatting sqref="AN13">
    <cfRule type="expression" dxfId="238" priority="37">
      <formula>ISTEXT($AN$13)</formula>
    </cfRule>
  </conditionalFormatting>
  <conditionalFormatting sqref="AN14">
    <cfRule type="expression" dxfId="237" priority="36">
      <formula>ISTEXT($AN$14)</formula>
    </cfRule>
  </conditionalFormatting>
  <conditionalFormatting sqref="AN15">
    <cfRule type="expression" dxfId="236" priority="35">
      <formula>ISTEXT($AN$15)</formula>
    </cfRule>
  </conditionalFormatting>
  <conditionalFormatting sqref="AN16">
    <cfRule type="expression" dxfId="235" priority="34">
      <formula>ISTEXT($AN$16)</formula>
    </cfRule>
  </conditionalFormatting>
  <conditionalFormatting sqref="AN21:AN34">
    <cfRule type="expression" dxfId="234" priority="30">
      <formula>ISNUMBER($AN21)</formula>
    </cfRule>
  </conditionalFormatting>
  <conditionalFormatting sqref="AN38:AN39">
    <cfRule type="expression" dxfId="233" priority="6">
      <formula>ISTEXT(AN38)</formula>
    </cfRule>
  </conditionalFormatting>
  <conditionalFormatting sqref="AN8:AR8">
    <cfRule type="expression" dxfId="232" priority="43">
      <formula>ISTEXT($AN$8)</formula>
    </cfRule>
  </conditionalFormatting>
  <conditionalFormatting sqref="AN9:AR9">
    <cfRule type="expression" dxfId="231" priority="42">
      <formula>ISTEXT($AN$9)</formula>
    </cfRule>
    <cfRule type="expression" dxfId="230" priority="41">
      <formula>NOT($AN8="その他")</formula>
    </cfRule>
    <cfRule type="expression" dxfId="229" priority="21">
      <formula>$AN$8=""</formula>
    </cfRule>
  </conditionalFormatting>
  <conditionalFormatting sqref="AN10:AR10">
    <cfRule type="expression" dxfId="228" priority="40">
      <formula>ISTEXT($AN$10)</formula>
    </cfRule>
  </conditionalFormatting>
  <conditionalFormatting sqref="AN17:AR17">
    <cfRule type="expression" dxfId="227" priority="33">
      <formula>ISTEXT($AN$17)</formula>
    </cfRule>
    <cfRule type="expression" dxfId="226" priority="32">
      <formula>$AN$16="◯"</formula>
    </cfRule>
  </conditionalFormatting>
  <conditionalFormatting sqref="AO21:AO34">
    <cfRule type="expression" dxfId="225" priority="2">
      <formula>ISTEXT($AO21)</formula>
    </cfRule>
  </conditionalFormatting>
  <conditionalFormatting sqref="AP21:AP33">
    <cfRule type="expression" dxfId="224" priority="28">
      <formula>ISTEXT($AP21)</formula>
    </cfRule>
  </conditionalFormatting>
  <conditionalFormatting sqref="AR2">
    <cfRule type="containsBlanks" priority="12">
      <formula>LEN(TRIM(AR2))=0</formula>
    </cfRule>
    <cfRule type="containsBlanks" dxfId="223" priority="11">
      <formula>LEN(TRIM(AR2))=0</formula>
    </cfRule>
  </conditionalFormatting>
  <conditionalFormatting sqref="AR5">
    <cfRule type="expression" dxfId="222" priority="27">
      <formula>ISTEXT($H5)</formula>
    </cfRule>
  </conditionalFormatting>
  <pageMargins left="0.7" right="0.7" top="0.75" bottom="0.75" header="0.3" footer="0.3"/>
  <pageSetup paperSize="9" scale="94"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sheet!$B$65:$B$67</xm:f>
          </x14:formula1>
          <xm:sqref>M8:Q8 D8:H8 AN8:AR8 AE8:AI8 V8:Z8</xm:sqref>
        </x14:dataValidation>
        <x14:dataValidation type="list" allowBlank="1" showInputMessage="1" showErrorMessage="1" xr:uid="{00000000-0002-0000-0D00-000003000000}">
          <x14:formula1>
            <xm:f>sheet!$B$1:$B$3</xm:f>
          </x14:formula1>
          <xm:sqref>D12 D14:D16 M12 M14:M16 V12 V14:V16 AE12 AE14:AE16 AN12 AN14:AN16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A40"/>
  <sheetViews>
    <sheetView showGridLines="0" view="pageBreakPreview" zoomScaleNormal="100" zoomScaleSheetLayoutView="100" workbookViewId="0">
      <selection activeCell="D8" sqref="D8:H8"/>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1" spans="1:53">
      <c r="A1" s="289"/>
      <c r="B1" s="290"/>
      <c r="C1" s="290"/>
      <c r="D1" s="290"/>
      <c r="E1" s="290"/>
      <c r="F1" s="290"/>
      <c r="G1" s="290"/>
      <c r="H1" s="290"/>
      <c r="I1" s="291"/>
    </row>
    <row r="2" spans="1:53">
      <c r="A2" s="292"/>
      <c r="B2" s="72"/>
      <c r="C2" s="72"/>
      <c r="D2" s="72"/>
      <c r="E2" s="72"/>
      <c r="F2" s="72"/>
      <c r="G2" s="69" t="s">
        <v>1</v>
      </c>
      <c r="H2" s="199">
        <f>'提出表（表紙）'!$I$2</f>
        <v>0</v>
      </c>
      <c r="I2" s="105"/>
      <c r="P2" s="69" t="s">
        <v>1</v>
      </c>
      <c r="Q2" s="199">
        <f>'提出表（表紙）'!$I$2</f>
        <v>0</v>
      </c>
      <c r="Y2" s="69" t="s">
        <v>1</v>
      </c>
      <c r="Z2" s="199">
        <f>'提出表（表紙）'!$I$2</f>
        <v>0</v>
      </c>
      <c r="AH2" s="69" t="s">
        <v>1</v>
      </c>
      <c r="AI2" s="199">
        <f>'提出表（表紙）'!$I$2</f>
        <v>0</v>
      </c>
      <c r="AQ2" s="69" t="s">
        <v>1</v>
      </c>
      <c r="AR2" s="199">
        <f>'提出表（表紙）'!$I$2</f>
        <v>0</v>
      </c>
    </row>
    <row r="3" spans="1:53">
      <c r="A3" s="292"/>
      <c r="B3" s="72"/>
      <c r="C3" s="72"/>
      <c r="D3" s="72"/>
      <c r="E3" s="72"/>
      <c r="F3" s="72"/>
      <c r="G3" s="69" t="s">
        <v>0</v>
      </c>
      <c r="H3" s="199" t="str">
        <f>'提出表（表紙）'!$I3</f>
        <v/>
      </c>
      <c r="I3" s="105"/>
      <c r="P3" s="69" t="s">
        <v>0</v>
      </c>
      <c r="Q3" s="199" t="str">
        <f>'提出表（表紙）'!$I3</f>
        <v/>
      </c>
      <c r="Y3" s="69" t="s">
        <v>0</v>
      </c>
      <c r="Z3" s="199" t="str">
        <f>'提出表（表紙）'!$I3</f>
        <v/>
      </c>
      <c r="AH3" s="69" t="s">
        <v>0</v>
      </c>
      <c r="AI3" s="199" t="str">
        <f>'提出表（表紙）'!$I3</f>
        <v/>
      </c>
      <c r="AQ3" s="69" t="s">
        <v>0</v>
      </c>
      <c r="AR3" s="199" t="str">
        <f>'提出表（表紙）'!$I3</f>
        <v/>
      </c>
    </row>
    <row r="4" spans="1:53">
      <c r="A4" s="292"/>
      <c r="B4" s="72"/>
      <c r="C4" s="72"/>
      <c r="D4" s="72"/>
      <c r="E4" s="72"/>
      <c r="F4" s="72"/>
      <c r="G4" s="72"/>
      <c r="H4" s="72"/>
      <c r="I4" s="105"/>
    </row>
    <row r="5" spans="1:53" ht="22.5" customHeight="1">
      <c r="A5" s="292"/>
      <c r="B5" s="72"/>
      <c r="C5" s="299" t="s">
        <v>1794</v>
      </c>
      <c r="D5" s="300"/>
      <c r="E5" s="72"/>
      <c r="F5" s="72"/>
      <c r="G5" s="294"/>
      <c r="H5" s="81"/>
      <c r="I5" s="105"/>
      <c r="L5" s="153" t="s">
        <v>1795</v>
      </c>
      <c r="M5" s="61"/>
      <c r="P5" s="71"/>
      <c r="Q5" s="155"/>
      <c r="U5" s="153" t="s">
        <v>1795</v>
      </c>
      <c r="V5" s="61"/>
      <c r="Y5" s="71"/>
      <c r="Z5" s="155"/>
      <c r="AD5" s="153" t="s">
        <v>1795</v>
      </c>
      <c r="AE5" s="61"/>
      <c r="AH5" s="71"/>
      <c r="AI5" s="155"/>
      <c r="AM5" s="153" t="s">
        <v>1795</v>
      </c>
      <c r="AN5" s="61"/>
      <c r="AQ5" s="71"/>
      <c r="AR5" s="155"/>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1:53" ht="9" customHeight="1">
      <c r="A6" s="292"/>
      <c r="B6" s="72"/>
      <c r="C6" s="300"/>
      <c r="D6" s="300"/>
      <c r="E6" s="72"/>
      <c r="F6" s="72"/>
      <c r="G6" s="294"/>
      <c r="H6" s="100"/>
      <c r="I6" s="105"/>
      <c r="L6" s="61"/>
      <c r="M6" s="61"/>
      <c r="P6" s="71"/>
      <c r="Q6" s="67"/>
      <c r="U6" s="61"/>
      <c r="V6" s="61"/>
      <c r="Y6" s="71"/>
      <c r="Z6" s="67"/>
      <c r="AD6" s="61"/>
      <c r="AE6" s="61"/>
      <c r="AH6" s="71"/>
      <c r="AI6" s="67"/>
      <c r="AM6" s="61"/>
      <c r="AN6" s="61"/>
      <c r="AQ6" s="71"/>
      <c r="AR6" s="67"/>
    </row>
    <row r="7" spans="1:53">
      <c r="A7" s="292"/>
      <c r="B7" s="72"/>
      <c r="C7" s="295" t="s">
        <v>837</v>
      </c>
      <c r="D7" s="72"/>
      <c r="E7" s="72"/>
      <c r="F7" s="72"/>
      <c r="G7" s="72"/>
      <c r="H7" s="72"/>
      <c r="I7" s="105"/>
      <c r="L7" s="62" t="s">
        <v>837</v>
      </c>
      <c r="U7" s="62" t="s">
        <v>837</v>
      </c>
      <c r="AD7" s="62" t="s">
        <v>837</v>
      </c>
      <c r="AM7" s="62" t="s">
        <v>837</v>
      </c>
    </row>
    <row r="8" spans="1:53" ht="24.75" customHeight="1">
      <c r="A8" s="292"/>
      <c r="B8" s="301" t="s">
        <v>649</v>
      </c>
      <c r="C8" s="144" t="s">
        <v>753</v>
      </c>
      <c r="D8" s="367"/>
      <c r="E8" s="368"/>
      <c r="F8" s="368"/>
      <c r="G8" s="368"/>
      <c r="H8" s="369"/>
      <c r="I8" s="105"/>
      <c r="K8" s="78" t="s">
        <v>649</v>
      </c>
      <c r="L8" s="144" t="s">
        <v>753</v>
      </c>
      <c r="M8" s="367"/>
      <c r="N8" s="368"/>
      <c r="O8" s="368"/>
      <c r="P8" s="368"/>
      <c r="Q8" s="369"/>
      <c r="T8" s="78" t="s">
        <v>649</v>
      </c>
      <c r="U8" s="144" t="s">
        <v>753</v>
      </c>
      <c r="V8" s="367"/>
      <c r="W8" s="368"/>
      <c r="X8" s="368"/>
      <c r="Y8" s="368"/>
      <c r="Z8" s="369"/>
      <c r="AC8" s="78" t="s">
        <v>649</v>
      </c>
      <c r="AD8" s="144" t="s">
        <v>753</v>
      </c>
      <c r="AE8" s="367"/>
      <c r="AF8" s="368"/>
      <c r="AG8" s="368"/>
      <c r="AH8" s="368"/>
      <c r="AI8" s="369"/>
      <c r="AL8" s="78" t="s">
        <v>649</v>
      </c>
      <c r="AM8" s="144" t="s">
        <v>753</v>
      </c>
      <c r="AN8" s="367"/>
      <c r="AO8" s="368"/>
      <c r="AP8" s="368"/>
      <c r="AQ8" s="368"/>
      <c r="AR8" s="369"/>
      <c r="AT8" s="77" t="str">
        <f>IF(D8="その他","事業名称を入力してください。",IF(D8="教員業務支援員","◯",IF(D8="学習指導員","◯",IF(D8="部活動支援員","◯",IF(D8="ICT支援員（GIGAｽｸｰﾙｻﾎﾟｰﾀｰ除く）","◯",IF(D8="","実施事業を選択してください。","×"))))))</f>
        <v>実施事業を選択してください。</v>
      </c>
      <c r="AU8" s="77" t="str">
        <f>IF(M8="その他","事業名称を入力してください。",IF(M8="教員業務支援員","◯",IF(M8="学習指導員","◯",IF(M8="部活動支援員","◯",IF(M8="ICT支援員（GIGAｽｸｰﾙｻﾎﾟｰﾀｰ除く）","◯",IF(M8="","実施事業を選択してください。","×"))))))</f>
        <v>実施事業を選択してください。</v>
      </c>
      <c r="AV8" s="77" t="str">
        <f>IF(V8="その他","事業名称を入力してください。",IF(V8="教員業務支援員","◯",IF(V8="学習指導員","◯",IF(V8="部活動支援員","◯",IF(V8="ICT支援員（GIGAｽｸｰﾙｻﾎﾟｰﾀｰ除く）","◯",IF(V8="","実施事業を選択してください。","×"))))))</f>
        <v>実施事業を選択してください。</v>
      </c>
      <c r="AW8" s="77"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7"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856</v>
      </c>
    </row>
    <row r="9" spans="1:53" ht="32.25" customHeight="1">
      <c r="A9" s="292"/>
      <c r="B9" s="301" t="s">
        <v>650</v>
      </c>
      <c r="C9" s="144" t="s">
        <v>754</v>
      </c>
      <c r="D9" s="390"/>
      <c r="E9" s="391"/>
      <c r="F9" s="391"/>
      <c r="G9" s="391"/>
      <c r="H9" s="392"/>
      <c r="I9" s="105"/>
      <c r="K9" s="78" t="s">
        <v>650</v>
      </c>
      <c r="L9" s="144" t="s">
        <v>754</v>
      </c>
      <c r="M9" s="390"/>
      <c r="N9" s="391"/>
      <c r="O9" s="391"/>
      <c r="P9" s="391"/>
      <c r="Q9" s="392"/>
      <c r="T9" s="78" t="s">
        <v>650</v>
      </c>
      <c r="U9" s="144" t="s">
        <v>754</v>
      </c>
      <c r="V9" s="390"/>
      <c r="W9" s="391"/>
      <c r="X9" s="391"/>
      <c r="Y9" s="391"/>
      <c r="Z9" s="392"/>
      <c r="AC9" s="78" t="s">
        <v>650</v>
      </c>
      <c r="AD9" s="144" t="s">
        <v>754</v>
      </c>
      <c r="AE9" s="390"/>
      <c r="AF9" s="391"/>
      <c r="AG9" s="391"/>
      <c r="AH9" s="391"/>
      <c r="AI9" s="392"/>
      <c r="AL9" s="78" t="s">
        <v>650</v>
      </c>
      <c r="AM9" s="144" t="s">
        <v>754</v>
      </c>
      <c r="AN9" s="390"/>
      <c r="AO9" s="391"/>
      <c r="AP9" s="391"/>
      <c r="AQ9" s="391"/>
      <c r="AR9" s="392"/>
      <c r="AT9" s="77" t="str">
        <f>IF(AND((AT8="事業名称を入力してください。"),(ISTEXT(D9))),"◯",IF(D8="教員業務支援員","◯",IF(D8="学習指導員","◯",IF(D8="部活動支援員","◯",IF(D8="ICT支援員（GIGAｽｸｰﾙｻﾎﾟｰﾀｰ除く）","◯","×")))))</f>
        <v>×</v>
      </c>
      <c r="AU9" s="77" t="str">
        <f>IF(AND((AU8="事業名称を入力してください。"),(ISTEXT(M9))),"◯",IF(M8="教員業務支援員","◯",IF(M8="学習指導員","◯",IF(M8="部活動支援員","◯",IF(M8="ICT支援員（GIGAｽｸｰﾙｻﾎﾟｰﾀｰ除く）","◯","×")))))</f>
        <v>×</v>
      </c>
      <c r="AV9" s="77" t="str">
        <f>IF(AND((AV8="事業名称を入力してください。"),(ISTEXT(V9))),"◯",IF(V8="教員業務支援員","◯",IF(V8="学習指導員","◯",IF(V8="部活動支援員","◯",IF(V8="ICT支援員（VIVAｽｸｰﾙｻﾎﾟｰﾀｰ除く）","◯","×")))))</f>
        <v>×</v>
      </c>
      <c r="AW9" s="77" t="str">
        <f>IF(AND((AE8="事業名称を入力してください。"),(ISTEXT(AE9))),"◯",IF(AE8="教員業務支援員","◯",IF(AE8="学習指導員","◯",IF(AE8="部活動支援員","◯",IF(AE8="ICT支援員（GIGAｽｸｰﾙｻﾎﾟｰﾀｰ除く）","◯","×")))))</f>
        <v>×</v>
      </c>
      <c r="AX9" s="77" t="str">
        <f>IF(AND((AX8="事業名称を入力してください。"),(ISTEXT(AN9))),"◯",IF(AN8="教員業務支援員","◯",IF(AN8="学習指導員","◯",IF(AN8="部活動支援員","◯",IF(AN8="ICT支援員（GIGAｽｸｰﾙｻﾎﾟｰﾀｰ除く）","◯","×")))))</f>
        <v>×</v>
      </c>
    </row>
    <row r="10" spans="1:53" ht="48" customHeight="1">
      <c r="A10" s="292"/>
      <c r="B10" s="301" t="s">
        <v>651</v>
      </c>
      <c r="C10" s="144" t="s">
        <v>648</v>
      </c>
      <c r="D10" s="364"/>
      <c r="E10" s="365"/>
      <c r="F10" s="365"/>
      <c r="G10" s="365"/>
      <c r="H10" s="366"/>
      <c r="I10" s="105"/>
      <c r="K10" s="78" t="s">
        <v>651</v>
      </c>
      <c r="L10" s="144" t="s">
        <v>648</v>
      </c>
      <c r="M10" s="399"/>
      <c r="N10" s="400"/>
      <c r="O10" s="400"/>
      <c r="P10" s="400"/>
      <c r="Q10" s="401"/>
      <c r="T10" s="78" t="s">
        <v>651</v>
      </c>
      <c r="U10" s="144" t="s">
        <v>648</v>
      </c>
      <c r="V10" s="364"/>
      <c r="W10" s="365"/>
      <c r="X10" s="365"/>
      <c r="Y10" s="365"/>
      <c r="Z10" s="366"/>
      <c r="AC10" s="78" t="s">
        <v>651</v>
      </c>
      <c r="AD10" s="144" t="s">
        <v>648</v>
      </c>
      <c r="AE10" s="364"/>
      <c r="AF10" s="365"/>
      <c r="AG10" s="365"/>
      <c r="AH10" s="365"/>
      <c r="AI10" s="366"/>
      <c r="AL10" s="78" t="s">
        <v>651</v>
      </c>
      <c r="AM10" s="144" t="s">
        <v>648</v>
      </c>
      <c r="AN10" s="364"/>
      <c r="AO10" s="365"/>
      <c r="AP10" s="365"/>
      <c r="AQ10" s="365"/>
      <c r="AR10" s="366"/>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row>
    <row r="11" spans="1:53" ht="54.75" customHeight="1">
      <c r="A11" s="292"/>
      <c r="B11" s="301" t="s">
        <v>652</v>
      </c>
      <c r="C11" s="194" t="s">
        <v>855</v>
      </c>
      <c r="D11" s="179"/>
      <c r="E11" s="85"/>
      <c r="F11" s="82"/>
      <c r="G11" s="82"/>
      <c r="H11" s="82"/>
      <c r="I11" s="105"/>
      <c r="K11" s="78" t="s">
        <v>652</v>
      </c>
      <c r="L11" s="194" t="s">
        <v>855</v>
      </c>
      <c r="M11" s="179"/>
      <c r="N11" s="85"/>
      <c r="O11" s="82"/>
      <c r="P11" s="82"/>
      <c r="Q11" s="82"/>
      <c r="T11" s="78" t="s">
        <v>652</v>
      </c>
      <c r="U11" s="194" t="s">
        <v>855</v>
      </c>
      <c r="V11" s="179"/>
      <c r="W11" s="85"/>
      <c r="X11" s="82"/>
      <c r="Y11" s="82"/>
      <c r="Z11" s="82"/>
      <c r="AC11" s="78" t="s">
        <v>652</v>
      </c>
      <c r="AD11" s="194" t="s">
        <v>855</v>
      </c>
      <c r="AE11" s="179"/>
      <c r="AF11" s="85"/>
      <c r="AG11" s="82"/>
      <c r="AH11" s="82"/>
      <c r="AI11" s="82"/>
      <c r="AL11" s="78" t="s">
        <v>652</v>
      </c>
      <c r="AM11" s="194" t="s">
        <v>855</v>
      </c>
      <c r="AN11" s="179"/>
      <c r="AO11" s="85"/>
      <c r="AP11" s="82"/>
      <c r="AQ11" s="82"/>
      <c r="AR11" s="82"/>
      <c r="AT11" s="63">
        <f>D11</f>
        <v>0</v>
      </c>
      <c r="AU11" s="63">
        <f>M11</f>
        <v>0</v>
      </c>
      <c r="AV11" s="63">
        <f>V11</f>
        <v>0</v>
      </c>
      <c r="AW11" s="63">
        <f>AE11</f>
        <v>0</v>
      </c>
      <c r="AX11" s="63">
        <f>AN11</f>
        <v>0</v>
      </c>
      <c r="AY11" s="63">
        <f>SUM(AT11:AW11)</f>
        <v>0</v>
      </c>
      <c r="AZ11" s="63" t="str">
        <f>IF(AY11&gt;=30,"◯","×")</f>
        <v>×</v>
      </c>
    </row>
    <row r="12" spans="1:53" ht="45" customHeight="1">
      <c r="A12" s="292"/>
      <c r="B12" s="152" t="s">
        <v>653</v>
      </c>
      <c r="C12" s="232" t="s">
        <v>1751</v>
      </c>
      <c r="D12" s="179"/>
      <c r="E12" s="295"/>
      <c r="F12" s="72"/>
      <c r="G12" s="72"/>
      <c r="H12" s="72"/>
      <c r="I12" s="105"/>
      <c r="K12" s="152" t="s">
        <v>653</v>
      </c>
      <c r="L12" s="232" t="s">
        <v>1751</v>
      </c>
      <c r="M12" s="179"/>
      <c r="N12" s="62"/>
      <c r="T12" s="152" t="s">
        <v>653</v>
      </c>
      <c r="U12" s="232" t="s">
        <v>1751</v>
      </c>
      <c r="V12" s="179"/>
      <c r="W12" s="62"/>
      <c r="AC12" s="152" t="s">
        <v>653</v>
      </c>
      <c r="AD12" s="232" t="s">
        <v>1751</v>
      </c>
      <c r="AE12" s="179"/>
      <c r="AF12" s="62"/>
      <c r="AL12" s="152" t="s">
        <v>653</v>
      </c>
      <c r="AM12" s="232" t="s">
        <v>1751</v>
      </c>
      <c r="AN12" s="179"/>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1:53" ht="34.5" customHeight="1">
      <c r="A13" s="292"/>
      <c r="B13" s="143" t="s">
        <v>654</v>
      </c>
      <c r="C13" s="232" t="s">
        <v>826</v>
      </c>
      <c r="D13" s="229"/>
      <c r="E13" s="72"/>
      <c r="F13" s="72"/>
      <c r="G13" s="72"/>
      <c r="H13" s="72"/>
      <c r="I13" s="105"/>
      <c r="K13" s="143" t="s">
        <v>654</v>
      </c>
      <c r="L13" s="232" t="s">
        <v>826</v>
      </c>
      <c r="M13" s="229"/>
      <c r="T13" s="143" t="s">
        <v>654</v>
      </c>
      <c r="U13" s="232" t="s">
        <v>826</v>
      </c>
      <c r="V13" s="229"/>
      <c r="AC13" s="143" t="s">
        <v>654</v>
      </c>
      <c r="AD13" s="232" t="s">
        <v>826</v>
      </c>
      <c r="AE13" s="229"/>
      <c r="AL13" s="143" t="s">
        <v>654</v>
      </c>
      <c r="AM13" s="232" t="s">
        <v>826</v>
      </c>
      <c r="AN13" s="229"/>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1:53" ht="43.5" customHeight="1">
      <c r="A14" s="292"/>
      <c r="B14" s="143" t="s">
        <v>658</v>
      </c>
      <c r="C14" s="84" t="s">
        <v>838</v>
      </c>
      <c r="D14" s="179"/>
      <c r="E14" s="302"/>
      <c r="F14" s="72"/>
      <c r="G14" s="72"/>
      <c r="H14" s="72"/>
      <c r="I14" s="105"/>
      <c r="K14" s="143" t="s">
        <v>658</v>
      </c>
      <c r="L14" s="84" t="s">
        <v>838</v>
      </c>
      <c r="M14" s="179"/>
      <c r="N14" s="66"/>
      <c r="T14" s="143" t="s">
        <v>658</v>
      </c>
      <c r="U14" s="84" t="s">
        <v>838</v>
      </c>
      <c r="V14" s="179"/>
      <c r="W14" s="66"/>
      <c r="AC14" s="143" t="s">
        <v>658</v>
      </c>
      <c r="AD14" s="84" t="s">
        <v>838</v>
      </c>
      <c r="AE14" s="179"/>
      <c r="AF14" s="66"/>
      <c r="AL14" s="143" t="s">
        <v>658</v>
      </c>
      <c r="AM14" s="84" t="s">
        <v>838</v>
      </c>
      <c r="AN14" s="179"/>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1:53" ht="52.5" customHeight="1">
      <c r="A15" s="292"/>
      <c r="B15" s="143" t="s">
        <v>655</v>
      </c>
      <c r="C15" s="233" t="s">
        <v>755</v>
      </c>
      <c r="D15" s="179"/>
      <c r="E15" s="72"/>
      <c r="F15" s="72"/>
      <c r="G15" s="72"/>
      <c r="H15" s="72"/>
      <c r="I15" s="105"/>
      <c r="K15" s="143" t="s">
        <v>655</v>
      </c>
      <c r="L15" s="233" t="s">
        <v>755</v>
      </c>
      <c r="M15" s="179"/>
      <c r="T15" s="143" t="s">
        <v>655</v>
      </c>
      <c r="U15" s="233" t="s">
        <v>755</v>
      </c>
      <c r="V15" s="179"/>
      <c r="AC15" s="143" t="s">
        <v>655</v>
      </c>
      <c r="AD15" s="233" t="s">
        <v>755</v>
      </c>
      <c r="AE15" s="179"/>
      <c r="AL15" s="143" t="s">
        <v>655</v>
      </c>
      <c r="AM15" s="233" t="s">
        <v>755</v>
      </c>
      <c r="AN15" s="179"/>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1:53" ht="54" customHeight="1">
      <c r="A16" s="292"/>
      <c r="B16" s="143" t="s">
        <v>656</v>
      </c>
      <c r="C16" s="234" t="s">
        <v>771</v>
      </c>
      <c r="D16" s="230"/>
      <c r="E16" s="117"/>
      <c r="F16" s="117"/>
      <c r="G16" s="117"/>
      <c r="H16" s="117"/>
      <c r="I16" s="105"/>
      <c r="K16" s="143" t="s">
        <v>656</v>
      </c>
      <c r="L16" s="234" t="s">
        <v>771</v>
      </c>
      <c r="M16" s="230"/>
      <c r="N16" s="117"/>
      <c r="O16" s="117"/>
      <c r="P16" s="117"/>
      <c r="Q16" s="117"/>
      <c r="T16" s="143" t="s">
        <v>656</v>
      </c>
      <c r="U16" s="234" t="s">
        <v>771</v>
      </c>
      <c r="V16" s="230"/>
      <c r="W16" s="117"/>
      <c r="X16" s="117"/>
      <c r="Y16" s="117"/>
      <c r="Z16" s="117"/>
      <c r="AC16" s="143" t="s">
        <v>656</v>
      </c>
      <c r="AD16" s="234" t="s">
        <v>771</v>
      </c>
      <c r="AE16" s="230"/>
      <c r="AF16" s="117"/>
      <c r="AG16" s="117"/>
      <c r="AH16" s="117"/>
      <c r="AI16" s="117"/>
      <c r="AL16" s="143" t="s">
        <v>656</v>
      </c>
      <c r="AM16" s="234" t="s">
        <v>771</v>
      </c>
      <c r="AN16" s="230"/>
      <c r="AO16" s="117"/>
      <c r="AP16" s="117"/>
      <c r="AQ16" s="117"/>
      <c r="AR16" s="117"/>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1:50" ht="52.5" customHeight="1">
      <c r="A17" s="292"/>
      <c r="B17" s="143" t="s">
        <v>657</v>
      </c>
      <c r="C17" s="232" t="s">
        <v>819</v>
      </c>
      <c r="D17" s="364"/>
      <c r="E17" s="365"/>
      <c r="F17" s="365"/>
      <c r="G17" s="365"/>
      <c r="H17" s="366"/>
      <c r="I17" s="105"/>
      <c r="K17" s="143" t="s">
        <v>657</v>
      </c>
      <c r="L17" s="232" t="s">
        <v>819</v>
      </c>
      <c r="M17" s="364"/>
      <c r="N17" s="365"/>
      <c r="O17" s="365"/>
      <c r="P17" s="365"/>
      <c r="Q17" s="366"/>
      <c r="T17" s="143" t="s">
        <v>657</v>
      </c>
      <c r="U17" s="232" t="s">
        <v>819</v>
      </c>
      <c r="V17" s="364"/>
      <c r="W17" s="365"/>
      <c r="X17" s="365"/>
      <c r="Y17" s="365"/>
      <c r="Z17" s="366"/>
      <c r="AC17" s="143" t="s">
        <v>657</v>
      </c>
      <c r="AD17" s="232" t="s">
        <v>819</v>
      </c>
      <c r="AE17" s="364"/>
      <c r="AF17" s="365"/>
      <c r="AG17" s="365"/>
      <c r="AH17" s="365"/>
      <c r="AI17" s="366"/>
      <c r="AL17" s="143" t="s">
        <v>657</v>
      </c>
      <c r="AM17" s="232" t="s">
        <v>819</v>
      </c>
      <c r="AN17" s="364"/>
      <c r="AO17" s="365"/>
      <c r="AP17" s="365"/>
      <c r="AQ17" s="365"/>
      <c r="AR17" s="366"/>
      <c r="AT17" s="145" t="str">
        <f>IF($D$16="◯","◯",IF(ISTEXT($D$17),"◯","具体的に記載してください。"))</f>
        <v>具体的に記載してください。</v>
      </c>
      <c r="AU17" s="145" t="str">
        <f>IF($M$16="◯","◯",IF(ISTEXT($M$17),"◯","具体的に記載してください。"))</f>
        <v>具体的に記載してください。</v>
      </c>
      <c r="AV17" s="145" t="str">
        <f>IF($V$16="◯","◯",IF(ISTEXT($V$17),"◯","具体的に記載してください。"))</f>
        <v>具体的に記載してください。</v>
      </c>
      <c r="AW17" s="145" t="str">
        <f>IF($AE$16="◯","◯",IF(ISTEXT($AE$17),"◯","具体的に記載してください。"))</f>
        <v>具体的に記載してください。</v>
      </c>
      <c r="AX17" s="145" t="str">
        <f>IF($AN$16="◯","◯",IF(ISTEXT($AN$17),"◯","具体的に記載してください。"))</f>
        <v>具体的に記載してください。</v>
      </c>
    </row>
    <row r="18" spans="1:50">
      <c r="A18" s="292"/>
      <c r="B18" s="72"/>
      <c r="C18" s="303"/>
      <c r="D18" s="100"/>
      <c r="E18" s="100"/>
      <c r="F18" s="100"/>
      <c r="G18" s="100"/>
      <c r="H18" s="100"/>
      <c r="I18" s="105"/>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1:50">
      <c r="A19" s="292"/>
      <c r="B19" s="72"/>
      <c r="C19" s="304" t="s">
        <v>770</v>
      </c>
      <c r="D19" s="72"/>
      <c r="E19" s="72"/>
      <c r="F19" s="72"/>
      <c r="G19" s="72"/>
      <c r="H19" s="72"/>
      <c r="I19" s="105"/>
      <c r="L19" s="213" t="s">
        <v>770</v>
      </c>
      <c r="U19" s="213" t="s">
        <v>770</v>
      </c>
      <c r="AD19" s="213" t="s">
        <v>770</v>
      </c>
      <c r="AM19" s="213" t="s">
        <v>770</v>
      </c>
    </row>
    <row r="20" spans="1:50">
      <c r="A20" s="292"/>
      <c r="B20" s="72"/>
      <c r="C20" s="75" t="s">
        <v>629</v>
      </c>
      <c r="D20" s="247" t="s">
        <v>839</v>
      </c>
      <c r="E20" s="87" t="s">
        <v>631</v>
      </c>
      <c r="F20" s="201" t="s">
        <v>820</v>
      </c>
      <c r="G20" s="72"/>
      <c r="H20" s="72"/>
      <c r="I20" s="105"/>
      <c r="L20" s="75" t="s">
        <v>629</v>
      </c>
      <c r="M20" s="247" t="s">
        <v>839</v>
      </c>
      <c r="N20" s="87" t="s">
        <v>631</v>
      </c>
      <c r="O20" s="201" t="s">
        <v>820</v>
      </c>
      <c r="U20" s="75" t="s">
        <v>629</v>
      </c>
      <c r="V20" s="247" t="s">
        <v>839</v>
      </c>
      <c r="W20" s="87" t="s">
        <v>631</v>
      </c>
      <c r="X20" s="201" t="s">
        <v>820</v>
      </c>
      <c r="AD20" s="75" t="s">
        <v>629</v>
      </c>
      <c r="AE20" s="247" t="s">
        <v>839</v>
      </c>
      <c r="AF20" s="87" t="s">
        <v>631</v>
      </c>
      <c r="AG20" s="201" t="s">
        <v>820</v>
      </c>
      <c r="AM20" s="75" t="s">
        <v>629</v>
      </c>
      <c r="AN20" s="247" t="s">
        <v>839</v>
      </c>
      <c r="AO20" s="87" t="s">
        <v>631</v>
      </c>
      <c r="AP20" s="201" t="s">
        <v>820</v>
      </c>
    </row>
    <row r="21" spans="1:50">
      <c r="A21" s="292"/>
      <c r="B21" s="72"/>
      <c r="C21" s="210"/>
      <c r="D21" s="211"/>
      <c r="E21" s="212"/>
      <c r="F21" s="242"/>
      <c r="G21" s="72"/>
      <c r="H21" s="72"/>
      <c r="I21" s="105"/>
      <c r="L21" s="210"/>
      <c r="M21" s="211"/>
      <c r="N21" s="212"/>
      <c r="O21" s="242"/>
      <c r="U21" s="210"/>
      <c r="V21" s="211"/>
      <c r="W21" s="212"/>
      <c r="X21" s="242"/>
      <c r="AD21" s="210"/>
      <c r="AE21" s="211"/>
      <c r="AF21" s="212"/>
      <c r="AG21" s="242"/>
      <c r="AM21" s="210"/>
      <c r="AN21" s="211"/>
      <c r="AO21" s="212"/>
      <c r="AP21" s="246"/>
    </row>
    <row r="22" spans="1:50">
      <c r="A22" s="292"/>
      <c r="B22" s="72"/>
      <c r="C22" s="210"/>
      <c r="D22" s="211"/>
      <c r="E22" s="212"/>
      <c r="F22" s="242"/>
      <c r="G22" s="72"/>
      <c r="H22" s="72"/>
      <c r="I22" s="105"/>
      <c r="L22" s="210"/>
      <c r="M22" s="211"/>
      <c r="N22" s="212"/>
      <c r="O22" s="242"/>
      <c r="U22" s="210"/>
      <c r="V22" s="211"/>
      <c r="W22" s="212"/>
      <c r="X22" s="242"/>
      <c r="AD22" s="210"/>
      <c r="AE22" s="211"/>
      <c r="AF22" s="212"/>
      <c r="AG22" s="242"/>
      <c r="AM22" s="210"/>
      <c r="AN22" s="211"/>
      <c r="AO22" s="212"/>
      <c r="AP22" s="246"/>
    </row>
    <row r="23" spans="1:50">
      <c r="A23" s="292"/>
      <c r="B23" s="72"/>
      <c r="C23" s="210"/>
      <c r="D23" s="211"/>
      <c r="E23" s="212"/>
      <c r="F23" s="242"/>
      <c r="G23" s="72"/>
      <c r="H23" s="72"/>
      <c r="I23" s="105"/>
      <c r="L23" s="210"/>
      <c r="M23" s="211"/>
      <c r="N23" s="212"/>
      <c r="O23" s="242"/>
      <c r="U23" s="210"/>
      <c r="V23" s="211"/>
      <c r="W23" s="212"/>
      <c r="X23" s="242"/>
      <c r="AD23" s="210"/>
      <c r="AE23" s="211"/>
      <c r="AF23" s="212"/>
      <c r="AG23" s="242"/>
      <c r="AM23" s="210"/>
      <c r="AN23" s="211"/>
      <c r="AO23" s="212"/>
      <c r="AP23" s="246"/>
    </row>
    <row r="24" spans="1:50">
      <c r="A24" s="292"/>
      <c r="B24" s="72"/>
      <c r="C24" s="210"/>
      <c r="D24" s="211"/>
      <c r="E24" s="212"/>
      <c r="F24" s="242"/>
      <c r="G24" s="72"/>
      <c r="H24" s="72"/>
      <c r="I24" s="105"/>
      <c r="L24" s="210"/>
      <c r="M24" s="211"/>
      <c r="N24" s="212"/>
      <c r="O24" s="242"/>
      <c r="U24" s="210"/>
      <c r="V24" s="211"/>
      <c r="W24" s="212"/>
      <c r="X24" s="242"/>
      <c r="AD24" s="210"/>
      <c r="AE24" s="211"/>
      <c r="AF24" s="212"/>
      <c r="AG24" s="242"/>
      <c r="AM24" s="210"/>
      <c r="AN24" s="211"/>
      <c r="AO24" s="212"/>
      <c r="AP24" s="246"/>
    </row>
    <row r="25" spans="1:50">
      <c r="A25" s="292"/>
      <c r="B25" s="72"/>
      <c r="C25" s="210"/>
      <c r="D25" s="211"/>
      <c r="E25" s="212"/>
      <c r="F25" s="242"/>
      <c r="G25" s="72"/>
      <c r="H25" s="72"/>
      <c r="I25" s="105"/>
      <c r="L25" s="210"/>
      <c r="M25" s="211"/>
      <c r="N25" s="212"/>
      <c r="O25" s="242"/>
      <c r="U25" s="210"/>
      <c r="V25" s="211"/>
      <c r="W25" s="212"/>
      <c r="X25" s="242"/>
      <c r="AD25" s="210"/>
      <c r="AE25" s="211"/>
      <c r="AF25" s="212"/>
      <c r="AG25" s="242"/>
      <c r="AM25" s="210"/>
      <c r="AN25" s="211"/>
      <c r="AO25" s="212"/>
      <c r="AP25" s="246"/>
    </row>
    <row r="26" spans="1:50">
      <c r="A26" s="292"/>
      <c r="B26" s="72"/>
      <c r="C26" s="210"/>
      <c r="D26" s="211"/>
      <c r="E26" s="212"/>
      <c r="F26" s="242"/>
      <c r="G26" s="72"/>
      <c r="H26" s="72"/>
      <c r="I26" s="105"/>
      <c r="L26" s="210"/>
      <c r="M26" s="211"/>
      <c r="N26" s="212"/>
      <c r="O26" s="242"/>
      <c r="U26" s="210"/>
      <c r="V26" s="211"/>
      <c r="W26" s="212"/>
      <c r="X26" s="242"/>
      <c r="AD26" s="210"/>
      <c r="AE26" s="211"/>
      <c r="AF26" s="212"/>
      <c r="AG26" s="242"/>
      <c r="AM26" s="210"/>
      <c r="AN26" s="211"/>
      <c r="AO26" s="212"/>
      <c r="AP26" s="246"/>
    </row>
    <row r="27" spans="1:50">
      <c r="A27" s="292"/>
      <c r="B27" s="72"/>
      <c r="C27" s="210"/>
      <c r="D27" s="211"/>
      <c r="E27" s="212"/>
      <c r="F27" s="242"/>
      <c r="G27" s="72"/>
      <c r="H27" s="72"/>
      <c r="I27" s="105"/>
      <c r="L27" s="210"/>
      <c r="M27" s="211"/>
      <c r="N27" s="212"/>
      <c r="O27" s="242"/>
      <c r="U27" s="210"/>
      <c r="V27" s="211"/>
      <c r="W27" s="212"/>
      <c r="X27" s="242"/>
      <c r="AD27" s="210"/>
      <c r="AE27" s="211"/>
      <c r="AF27" s="212"/>
      <c r="AG27" s="242"/>
      <c r="AM27" s="210"/>
      <c r="AN27" s="211"/>
      <c r="AO27" s="212"/>
      <c r="AP27" s="246"/>
    </row>
    <row r="28" spans="1:50">
      <c r="A28" s="292"/>
      <c r="B28" s="72"/>
      <c r="C28" s="210"/>
      <c r="D28" s="211"/>
      <c r="E28" s="212"/>
      <c r="F28" s="242"/>
      <c r="G28" s="72"/>
      <c r="H28" s="72"/>
      <c r="I28" s="105"/>
      <c r="L28" s="210"/>
      <c r="M28" s="211"/>
      <c r="N28" s="212"/>
      <c r="O28" s="242"/>
      <c r="U28" s="210"/>
      <c r="V28" s="211"/>
      <c r="W28" s="212"/>
      <c r="X28" s="242"/>
      <c r="AD28" s="210"/>
      <c r="AE28" s="211"/>
      <c r="AF28" s="212"/>
      <c r="AG28" s="242"/>
      <c r="AM28" s="210"/>
      <c r="AN28" s="211"/>
      <c r="AO28" s="212"/>
      <c r="AP28" s="246"/>
    </row>
    <row r="29" spans="1:50">
      <c r="A29" s="292"/>
      <c r="B29" s="72"/>
      <c r="C29" s="210"/>
      <c r="D29" s="211"/>
      <c r="E29" s="212"/>
      <c r="F29" s="242"/>
      <c r="G29" s="72"/>
      <c r="H29" s="72"/>
      <c r="I29" s="105"/>
      <c r="L29" s="210"/>
      <c r="M29" s="211"/>
      <c r="N29" s="212"/>
      <c r="O29" s="242"/>
      <c r="U29" s="210"/>
      <c r="V29" s="211"/>
      <c r="W29" s="212"/>
      <c r="X29" s="242"/>
      <c r="AD29" s="210"/>
      <c r="AE29" s="211"/>
      <c r="AF29" s="212"/>
      <c r="AG29" s="242"/>
      <c r="AM29" s="210"/>
      <c r="AN29" s="211"/>
      <c r="AO29" s="212"/>
      <c r="AP29" s="246"/>
    </row>
    <row r="30" spans="1:50">
      <c r="A30" s="292"/>
      <c r="B30" s="72"/>
      <c r="C30" s="210"/>
      <c r="D30" s="211"/>
      <c r="E30" s="212"/>
      <c r="F30" s="242"/>
      <c r="G30" s="72"/>
      <c r="H30" s="72"/>
      <c r="I30" s="105"/>
      <c r="L30" s="210"/>
      <c r="M30" s="211"/>
      <c r="N30" s="212"/>
      <c r="O30" s="242"/>
      <c r="U30" s="210"/>
      <c r="V30" s="211"/>
      <c r="W30" s="212"/>
      <c r="X30" s="242"/>
      <c r="AD30" s="210"/>
      <c r="AE30" s="211"/>
      <c r="AF30" s="212"/>
      <c r="AG30" s="242"/>
      <c r="AM30" s="210"/>
      <c r="AN30" s="211"/>
      <c r="AO30" s="212"/>
      <c r="AP30" s="246"/>
    </row>
    <row r="31" spans="1:50">
      <c r="A31" s="292"/>
      <c r="B31" s="72"/>
      <c r="C31" s="210"/>
      <c r="D31" s="211"/>
      <c r="E31" s="212"/>
      <c r="F31" s="242"/>
      <c r="G31" s="72"/>
      <c r="H31" s="72"/>
      <c r="I31" s="105"/>
      <c r="L31" s="210"/>
      <c r="M31" s="211"/>
      <c r="N31" s="212"/>
      <c r="O31" s="242"/>
      <c r="U31" s="210"/>
      <c r="V31" s="211"/>
      <c r="W31" s="212"/>
      <c r="X31" s="242"/>
      <c r="AD31" s="210"/>
      <c r="AE31" s="211"/>
      <c r="AF31" s="212"/>
      <c r="AG31" s="242"/>
      <c r="AM31" s="210"/>
      <c r="AN31" s="211"/>
      <c r="AO31" s="212"/>
      <c r="AP31" s="246"/>
    </row>
    <row r="32" spans="1:50">
      <c r="A32" s="292"/>
      <c r="B32" s="72"/>
      <c r="C32" s="210"/>
      <c r="D32" s="211"/>
      <c r="E32" s="212"/>
      <c r="F32" s="242"/>
      <c r="G32" s="72"/>
      <c r="H32" s="72"/>
      <c r="I32" s="105"/>
      <c r="L32" s="210"/>
      <c r="M32" s="211"/>
      <c r="N32" s="212"/>
      <c r="O32" s="242"/>
      <c r="U32" s="210"/>
      <c r="V32" s="211"/>
      <c r="W32" s="212"/>
      <c r="X32" s="242"/>
      <c r="AD32" s="210"/>
      <c r="AE32" s="211"/>
      <c r="AF32" s="212"/>
      <c r="AG32" s="242"/>
      <c r="AM32" s="210"/>
      <c r="AN32" s="211"/>
      <c r="AO32" s="212"/>
      <c r="AP32" s="246"/>
    </row>
    <row r="33" spans="1:52">
      <c r="A33" s="292"/>
      <c r="B33" s="72"/>
      <c r="C33" s="210"/>
      <c r="D33" s="211"/>
      <c r="E33" s="212"/>
      <c r="F33" s="242"/>
      <c r="G33" s="72"/>
      <c r="H33" s="72"/>
      <c r="I33" s="105"/>
      <c r="L33" s="210"/>
      <c r="M33" s="211"/>
      <c r="N33" s="212"/>
      <c r="O33" s="242"/>
      <c r="U33" s="210"/>
      <c r="V33" s="211"/>
      <c r="W33" s="212"/>
      <c r="X33" s="242"/>
      <c r="AD33" s="210"/>
      <c r="AE33" s="211"/>
      <c r="AF33" s="212"/>
      <c r="AG33" s="242"/>
      <c r="AM33" s="210"/>
      <c r="AN33" s="211"/>
      <c r="AO33" s="212"/>
      <c r="AP33" s="246"/>
    </row>
    <row r="34" spans="1:52">
      <c r="A34" s="292"/>
      <c r="B34" s="72"/>
      <c r="C34" s="210"/>
      <c r="D34" s="211"/>
      <c r="E34" s="212"/>
      <c r="F34" s="242"/>
      <c r="G34" s="72"/>
      <c r="H34" s="72"/>
      <c r="I34" s="105"/>
      <c r="L34" s="210"/>
      <c r="M34" s="211"/>
      <c r="N34" s="212"/>
      <c r="O34" s="242"/>
      <c r="U34" s="210"/>
      <c r="V34" s="211"/>
      <c r="W34" s="212"/>
      <c r="X34" s="242"/>
      <c r="AD34" s="210"/>
      <c r="AE34" s="211"/>
      <c r="AF34" s="212"/>
      <c r="AG34" s="242"/>
      <c r="AM34" s="210"/>
      <c r="AN34" s="211"/>
      <c r="AO34" s="212"/>
      <c r="AP34" s="246"/>
    </row>
    <row r="35" spans="1:52">
      <c r="A35" s="292"/>
      <c r="B35" s="72"/>
      <c r="C35" s="75" t="s">
        <v>632</v>
      </c>
      <c r="D35" s="88">
        <f>SUM(D21:D34)</f>
        <v>0</v>
      </c>
      <c r="E35" s="74"/>
      <c r="F35" s="73"/>
      <c r="G35" s="72"/>
      <c r="H35" s="72"/>
      <c r="I35" s="105"/>
      <c r="L35" s="75" t="s">
        <v>632</v>
      </c>
      <c r="M35" s="88">
        <f>SUM(M21:M34)</f>
        <v>0</v>
      </c>
      <c r="N35" s="74"/>
      <c r="O35" s="73"/>
      <c r="U35" s="75" t="s">
        <v>632</v>
      </c>
      <c r="V35" s="88">
        <f>SUM(V21:V34)</f>
        <v>0</v>
      </c>
      <c r="W35" s="74"/>
      <c r="X35" s="73"/>
      <c r="AD35" s="75" t="s">
        <v>632</v>
      </c>
      <c r="AE35" s="88">
        <f>SUM(AE21:AE34)</f>
        <v>0</v>
      </c>
      <c r="AF35" s="74"/>
      <c r="AG35" s="73"/>
      <c r="AM35" s="75" t="s">
        <v>632</v>
      </c>
      <c r="AN35" s="88">
        <f>SUM(AN21:AN34)</f>
        <v>0</v>
      </c>
      <c r="AO35" s="74"/>
      <c r="AP35" s="73"/>
      <c r="AT35" s="154">
        <f>D35</f>
        <v>0</v>
      </c>
      <c r="AU35" s="248">
        <f>M35</f>
        <v>0</v>
      </c>
      <c r="AV35" s="248">
        <f>V35</f>
        <v>0</v>
      </c>
      <c r="AW35" s="248">
        <f>AE35</f>
        <v>0</v>
      </c>
      <c r="AX35" s="248">
        <f>AN35</f>
        <v>0</v>
      </c>
      <c r="AY35" s="259">
        <f>SUM(AT35:AX35)</f>
        <v>0</v>
      </c>
      <c r="AZ35" s="64" t="str">
        <f>IF(AY35&gt;=900000,"◯","×")</f>
        <v>×</v>
      </c>
    </row>
    <row r="36" spans="1:52" ht="9.75" customHeight="1">
      <c r="A36" s="292"/>
      <c r="B36" s="72"/>
      <c r="C36" s="72"/>
      <c r="D36" s="72"/>
      <c r="E36" s="72"/>
      <c r="F36" s="72"/>
      <c r="G36" s="72"/>
      <c r="H36" s="72"/>
      <c r="I36" s="105"/>
    </row>
    <row r="37" spans="1:52" ht="7.5" customHeight="1">
      <c r="A37" s="142"/>
      <c r="B37" s="117"/>
      <c r="C37" s="117"/>
      <c r="D37" s="117"/>
      <c r="E37" s="117"/>
      <c r="F37" s="117"/>
      <c r="G37" s="117"/>
      <c r="H37" s="117"/>
      <c r="I37" s="296"/>
    </row>
    <row r="38" spans="1:52" ht="26.25" hidden="1" customHeight="1">
      <c r="C38" s="297" t="s">
        <v>628</v>
      </c>
      <c r="D38" s="298" t="str">
        <f>AT38</f>
        <v>該当する項目が全て選択・入力されているか確認してください。</v>
      </c>
      <c r="L38" s="70" t="s">
        <v>628</v>
      </c>
      <c r="M38" s="162" t="str">
        <f>AU38</f>
        <v>該当する項目が全て選択・入力されているか確認してください。</v>
      </c>
      <c r="U38" s="70" t="s">
        <v>628</v>
      </c>
      <c r="V38" s="80" t="str">
        <f>AV38</f>
        <v>該当する項目が全て選択・入力されているか確認してください。</v>
      </c>
      <c r="AD38" s="70" t="s">
        <v>628</v>
      </c>
      <c r="AE38" s="80" t="str">
        <f>AW38</f>
        <v>該当する項目が全て選択・入力されているか確認してください。</v>
      </c>
      <c r="AM38" s="70" t="s">
        <v>628</v>
      </c>
      <c r="AN38" s="80"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1:52" ht="24.75" hidden="1" customHeight="1">
      <c r="C39" s="70" t="s">
        <v>627</v>
      </c>
      <c r="D39" s="162" t="str">
        <f>AT39</f>
        <v>金額を確認してください。</v>
      </c>
      <c r="L39" s="70" t="s">
        <v>627</v>
      </c>
      <c r="M39" s="162" t="str">
        <f>AU39</f>
        <v>金額を確認してください。</v>
      </c>
      <c r="U39" s="70" t="s">
        <v>627</v>
      </c>
      <c r="V39" s="80" t="str">
        <f>AV39</f>
        <v>金額を確認してください。</v>
      </c>
      <c r="AD39" s="70" t="s">
        <v>627</v>
      </c>
      <c r="AE39" s="80" t="str">
        <f>AW39</f>
        <v>金額を確認してください。</v>
      </c>
      <c r="AM39" s="70" t="s">
        <v>627</v>
      </c>
      <c r="AN39" s="80"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1:52" ht="18" customHeight="1">
      <c r="AT40" s="215" t="str">
        <f>IF(AND((D38="◯"),(D39="◯")),"提出可能","提出不可")</f>
        <v>提出不可</v>
      </c>
      <c r="AU40" s="215" t="str">
        <f>IF(AND((M38="◯"),(M39="◯")),"提出可能","提出不可")</f>
        <v>提出不可</v>
      </c>
      <c r="AV40" s="215" t="str">
        <f>IF(AND((V38="◯"),(V39="◯")),"提出可能","提出不可")</f>
        <v>提出不可</v>
      </c>
      <c r="AW40" s="215" t="str">
        <f>IF(AND((AE38="◯"),(AE39="◯")),"提出可能","提出不可")</f>
        <v>提出不可</v>
      </c>
      <c r="AX40" s="215" t="str">
        <f>IF(AND((AN38="◯"),(AN39="◯")),"提出可能","提出不可")</f>
        <v>提出不可</v>
      </c>
    </row>
  </sheetData>
  <sheetProtection algorithmName="SHA-512" hashValue="mAtu7jDAJC5UJN17quh9BxlOLgKzoc2XXzDzRCC2ucJN+s/I0MJgK+dz7EIyMhrzJudnvGaWuOPv0z1qD6DiOw==" saltValue="r1VlU9DZH9BMDbHSKI0ZJQ==" spinCount="100000" sheet="1" formatCells="0" formatColumns="0" formatRows="0"/>
  <mergeCells count="20">
    <mergeCell ref="D10:H10"/>
    <mergeCell ref="M10:Q10"/>
    <mergeCell ref="V10:Z10"/>
    <mergeCell ref="AE10:AI10"/>
    <mergeCell ref="AN10:AR10"/>
    <mergeCell ref="D17:H17"/>
    <mergeCell ref="M17:Q17"/>
    <mergeCell ref="V17:Z17"/>
    <mergeCell ref="AE17:AI17"/>
    <mergeCell ref="AN17:AR17"/>
    <mergeCell ref="D8:H8"/>
    <mergeCell ref="M8:Q8"/>
    <mergeCell ref="V8:Z8"/>
    <mergeCell ref="AE8:AI8"/>
    <mergeCell ref="AN8:AR8"/>
    <mergeCell ref="D9:H9"/>
    <mergeCell ref="M9:Q9"/>
    <mergeCell ref="V9:Z9"/>
    <mergeCell ref="AE9:AI9"/>
    <mergeCell ref="AN9:AR9"/>
  </mergeCells>
  <phoneticPr fontId="1"/>
  <conditionalFormatting sqref="C21:C34">
    <cfRule type="expression" dxfId="221" priority="95">
      <formula>ISTEXT($C21)</formula>
    </cfRule>
  </conditionalFormatting>
  <conditionalFormatting sqref="D11">
    <cfRule type="expression" dxfId="220" priority="103">
      <formula>ISNUMBER($D$11)</formula>
    </cfRule>
  </conditionalFormatting>
  <conditionalFormatting sqref="D12">
    <cfRule type="expression" dxfId="219" priority="102">
      <formula>ISTEXT($D$12)</formula>
    </cfRule>
  </conditionalFormatting>
  <conditionalFormatting sqref="D13">
    <cfRule type="expression" dxfId="218" priority="101">
      <formula>ISTEXT($D$13)</formula>
    </cfRule>
  </conditionalFormatting>
  <conditionalFormatting sqref="D14">
    <cfRule type="expression" dxfId="217" priority="100">
      <formula>ISTEXT($D$14)</formula>
    </cfRule>
  </conditionalFormatting>
  <conditionalFormatting sqref="D15">
    <cfRule type="expression" dxfId="216" priority="99">
      <formula>ISTEXT($D$15)</formula>
    </cfRule>
  </conditionalFormatting>
  <conditionalFormatting sqref="D16">
    <cfRule type="expression" dxfId="215" priority="98">
      <formula>ISTEXT($D$16)</formula>
    </cfRule>
  </conditionalFormatting>
  <conditionalFormatting sqref="D21:D34">
    <cfRule type="expression" dxfId="214" priority="94">
      <formula>ISNUMBER($D21)</formula>
    </cfRule>
  </conditionalFormatting>
  <conditionalFormatting sqref="D38:D39">
    <cfRule type="expression" dxfId="213" priority="14">
      <formula>ISTEXT(D38)</formula>
    </cfRule>
  </conditionalFormatting>
  <conditionalFormatting sqref="D8:H8">
    <cfRule type="expression" dxfId="212" priority="107">
      <formula>ISTEXT($D$8)</formula>
    </cfRule>
  </conditionalFormatting>
  <conditionalFormatting sqref="D9:H9">
    <cfRule type="expression" dxfId="211" priority="106">
      <formula>ISTEXT($D$9)</formula>
    </cfRule>
    <cfRule type="expression" dxfId="210" priority="105">
      <formula>NOT($D8="その他")</formula>
    </cfRule>
    <cfRule type="expression" dxfId="209" priority="27">
      <formula>$D$8=""</formula>
    </cfRule>
  </conditionalFormatting>
  <conditionalFormatting sqref="D10:H10">
    <cfRule type="expression" dxfId="208" priority="104">
      <formula>ISTEXT($D$10)</formula>
    </cfRule>
  </conditionalFormatting>
  <conditionalFormatting sqref="D17:H17">
    <cfRule type="expression" dxfId="207" priority="96">
      <formula>$D$16="◯"</formula>
    </cfRule>
    <cfRule type="expression" dxfId="206" priority="97">
      <formula>ISTEXT($D$17)</formula>
    </cfRule>
  </conditionalFormatting>
  <conditionalFormatting sqref="E21:E34">
    <cfRule type="expression" dxfId="205" priority="93">
      <formula>ISTEXT($E21)</formula>
    </cfRule>
  </conditionalFormatting>
  <conditionalFormatting sqref="F21:F33">
    <cfRule type="expression" dxfId="204" priority="92">
      <formula>ISTEXT($F21)</formula>
    </cfRule>
  </conditionalFormatting>
  <conditionalFormatting sqref="H2">
    <cfRule type="containsBlanks" priority="109">
      <formula>LEN(TRIM(H2))=0</formula>
    </cfRule>
    <cfRule type="containsBlanks" dxfId="203" priority="108">
      <formula>LEN(TRIM(H2))=0</formula>
    </cfRule>
  </conditionalFormatting>
  <conditionalFormatting sqref="H5">
    <cfRule type="expression" dxfId="202" priority="91">
      <formula>ISTEXT($H5)</formula>
    </cfRule>
  </conditionalFormatting>
  <conditionalFormatting sqref="L21:L34">
    <cfRule type="expression" dxfId="201" priority="78">
      <formula>ISTEXT($L21)</formula>
    </cfRule>
  </conditionalFormatting>
  <conditionalFormatting sqref="M11">
    <cfRule type="expression" dxfId="200" priority="86">
      <formula>ISNUMBER($M$11)</formula>
    </cfRule>
  </conditionalFormatting>
  <conditionalFormatting sqref="M12">
    <cfRule type="expression" dxfId="199" priority="85">
      <formula>ISTEXT($M$12)</formula>
    </cfRule>
  </conditionalFormatting>
  <conditionalFormatting sqref="M13">
    <cfRule type="expression" dxfId="198" priority="84">
      <formula>ISTEXT($M$13)</formula>
    </cfRule>
  </conditionalFormatting>
  <conditionalFormatting sqref="M14">
    <cfRule type="expression" dxfId="197" priority="83">
      <formula>ISTEXT($M$14)</formula>
    </cfRule>
  </conditionalFormatting>
  <conditionalFormatting sqref="M15">
    <cfRule type="expression" dxfId="196" priority="82">
      <formula>ISTEXT($M$15)</formula>
    </cfRule>
  </conditionalFormatting>
  <conditionalFormatting sqref="M16">
    <cfRule type="expression" dxfId="195" priority="81">
      <formula>ISTEXT($M$16)</formula>
    </cfRule>
  </conditionalFormatting>
  <conditionalFormatting sqref="M21:M34">
    <cfRule type="expression" dxfId="194" priority="77">
      <formula>ISNUMBER($M21)</formula>
    </cfRule>
  </conditionalFormatting>
  <conditionalFormatting sqref="M38:M39">
    <cfRule type="expression" dxfId="193" priority="13">
      <formula>ISTEXT(M38)</formula>
    </cfRule>
  </conditionalFormatting>
  <conditionalFormatting sqref="M8:Q8">
    <cfRule type="expression" dxfId="192" priority="4">
      <formula>ISTEXT($M$8)</formula>
    </cfRule>
  </conditionalFormatting>
  <conditionalFormatting sqref="M9:Q9">
    <cfRule type="expression" dxfId="191" priority="88">
      <formula>NOT($M$8="その他")</formula>
    </cfRule>
    <cfRule type="expression" dxfId="190" priority="26">
      <formula>$M$8=""</formula>
    </cfRule>
    <cfRule type="expression" dxfId="189" priority="89">
      <formula>ISTEXT($M$9)</formula>
    </cfRule>
  </conditionalFormatting>
  <conditionalFormatting sqref="M10:Q10">
    <cfRule type="expression" dxfId="188" priority="87">
      <formula>ISTEXT($M$10)</formula>
    </cfRule>
  </conditionalFormatting>
  <conditionalFormatting sqref="M17:Q17">
    <cfRule type="expression" dxfId="187" priority="80">
      <formula>ISTEXT($M$17)</formula>
    </cfRule>
    <cfRule type="expression" dxfId="186" priority="79">
      <formula>$M$16="◯"</formula>
    </cfRule>
  </conditionalFormatting>
  <conditionalFormatting sqref="N21:N34">
    <cfRule type="expression" dxfId="185" priority="9">
      <formula>ISTEXT($N21)</formula>
    </cfRule>
  </conditionalFormatting>
  <conditionalFormatting sqref="O21:O33">
    <cfRule type="expression" dxfId="184" priority="76">
      <formula>ISTEXT($O21)</formula>
    </cfRule>
  </conditionalFormatting>
  <conditionalFormatting sqref="Q2">
    <cfRule type="containsBlanks" dxfId="183" priority="21">
      <formula>LEN(TRIM(Q2))=0</formula>
    </cfRule>
    <cfRule type="containsBlanks" priority="22">
      <formula>LEN(TRIM(Q2))=0</formula>
    </cfRule>
  </conditionalFormatting>
  <conditionalFormatting sqref="Q5">
    <cfRule type="expression" dxfId="182" priority="75">
      <formula>ISTEXT($H5)</formula>
    </cfRule>
  </conditionalFormatting>
  <conditionalFormatting sqref="U21:U34">
    <cfRule type="expression" dxfId="181" priority="5">
      <formula>ISTEXT($U21)</formula>
    </cfRule>
  </conditionalFormatting>
  <conditionalFormatting sqref="V11">
    <cfRule type="expression" dxfId="180" priority="70">
      <formula>ISNUMBER($V$11)</formula>
    </cfRule>
  </conditionalFormatting>
  <conditionalFormatting sqref="V12">
    <cfRule type="expression" dxfId="179" priority="69">
      <formula>ISTEXT($V$12)</formula>
    </cfRule>
  </conditionalFormatting>
  <conditionalFormatting sqref="V13">
    <cfRule type="expression" dxfId="178" priority="68">
      <formula>ISTEXT($V$13)</formula>
    </cfRule>
  </conditionalFormatting>
  <conditionalFormatting sqref="V14">
    <cfRule type="expression" dxfId="177" priority="67">
      <formula>ISTEXT($V$14)</formula>
    </cfRule>
  </conditionalFormatting>
  <conditionalFormatting sqref="V15">
    <cfRule type="expression" dxfId="176" priority="66">
      <formula>ISTEXT($V$15)</formula>
    </cfRule>
  </conditionalFormatting>
  <conditionalFormatting sqref="V16">
    <cfRule type="expression" dxfId="175" priority="65">
      <formula>ISTEXT($V$16)</formula>
    </cfRule>
  </conditionalFormatting>
  <conditionalFormatting sqref="V21:V34">
    <cfRule type="expression" dxfId="174" priority="62">
      <formula>ISNUMBER(V21)</formula>
    </cfRule>
  </conditionalFormatting>
  <conditionalFormatting sqref="V38:V39">
    <cfRule type="expression" dxfId="173" priority="12">
      <formula>ISTEXT(V38)</formula>
    </cfRule>
  </conditionalFormatting>
  <conditionalFormatting sqref="V8:Z8">
    <cfRule type="expression" dxfId="172" priority="3">
      <formula>ISTEXT($V$8)</formula>
    </cfRule>
  </conditionalFormatting>
  <conditionalFormatting sqref="V9:Z9">
    <cfRule type="expression" dxfId="171" priority="72">
      <formula>NOT($V$8="その他")</formula>
    </cfRule>
    <cfRule type="expression" dxfId="170" priority="73">
      <formula>ISTEXT($V$9)</formula>
    </cfRule>
    <cfRule type="expression" dxfId="169" priority="25">
      <formula>$V$8=""</formula>
    </cfRule>
  </conditionalFormatting>
  <conditionalFormatting sqref="V10:Z10">
    <cfRule type="expression" dxfId="168" priority="71">
      <formula>ISTEXT($V$10)</formula>
    </cfRule>
  </conditionalFormatting>
  <conditionalFormatting sqref="V17:Z17">
    <cfRule type="expression" dxfId="167" priority="64">
      <formula>ISTEXT($V$17)</formula>
    </cfRule>
    <cfRule type="expression" dxfId="166" priority="63">
      <formula>$V$16="◯"</formula>
    </cfRule>
  </conditionalFormatting>
  <conditionalFormatting sqref="W21:W34">
    <cfRule type="expression" dxfId="165" priority="8">
      <formula>ISTEXT($W21)</formula>
    </cfRule>
  </conditionalFormatting>
  <conditionalFormatting sqref="X21:X33">
    <cfRule type="expression" dxfId="164" priority="61">
      <formula>ISTEXT($X21)</formula>
    </cfRule>
  </conditionalFormatting>
  <conditionalFormatting sqref="Z2">
    <cfRule type="containsBlanks" dxfId="163" priority="19">
      <formula>LEN(TRIM(Z2))=0</formula>
    </cfRule>
    <cfRule type="containsBlanks" priority="20">
      <formula>LEN(TRIM(Z2))=0</formula>
    </cfRule>
  </conditionalFormatting>
  <conditionalFormatting sqref="Z5">
    <cfRule type="expression" dxfId="162" priority="60">
      <formula>ISTEXT($H5)</formula>
    </cfRule>
  </conditionalFormatting>
  <conditionalFormatting sqref="AD21:AD34">
    <cfRule type="expression" dxfId="161" priority="47">
      <formula>ISTEXT($AD21)</formula>
    </cfRule>
  </conditionalFormatting>
  <conditionalFormatting sqref="AE11">
    <cfRule type="expression" dxfId="160" priority="55">
      <formula>ISNUMBER($AE$11)</formula>
    </cfRule>
  </conditionalFormatting>
  <conditionalFormatting sqref="AE12">
    <cfRule type="expression" dxfId="159" priority="54">
      <formula>ISTEXT($AE$12)</formula>
    </cfRule>
  </conditionalFormatting>
  <conditionalFormatting sqref="AE13">
    <cfRule type="expression" dxfId="158" priority="53">
      <formula>ISTEXT($AE$13)</formula>
    </cfRule>
  </conditionalFormatting>
  <conditionalFormatting sqref="AE14">
    <cfRule type="expression" dxfId="157" priority="52">
      <formula>ISTEXT($AE$14)</formula>
    </cfRule>
  </conditionalFormatting>
  <conditionalFormatting sqref="AE15">
    <cfRule type="expression" dxfId="156" priority="51">
      <formula>ISTEXT($AE$15)</formula>
    </cfRule>
  </conditionalFormatting>
  <conditionalFormatting sqref="AE16">
    <cfRule type="expression" dxfId="155" priority="50">
      <formula>ISTEXT($AE$16)</formula>
    </cfRule>
  </conditionalFormatting>
  <conditionalFormatting sqref="AE21:AE34">
    <cfRule type="expression" dxfId="154" priority="46">
      <formula>ISNUMBER($AE21)</formula>
    </cfRule>
  </conditionalFormatting>
  <conditionalFormatting sqref="AE38:AE39">
    <cfRule type="expression" dxfId="153" priority="11">
      <formula>ISTEXT(AE38)</formula>
    </cfRule>
  </conditionalFormatting>
  <conditionalFormatting sqref="AE8:AI8">
    <cfRule type="expression" dxfId="152" priority="2">
      <formula>ISTEXT($AE$8)</formula>
    </cfRule>
  </conditionalFormatting>
  <conditionalFormatting sqref="AE9:AI9">
    <cfRule type="expression" dxfId="151" priority="24">
      <formula>$AE$8=""</formula>
    </cfRule>
    <cfRule type="expression" dxfId="150" priority="58">
      <formula>ISTEXT($AE$9)</formula>
    </cfRule>
    <cfRule type="expression" dxfId="149" priority="57">
      <formula>NOT($AE$8="その他")</formula>
    </cfRule>
  </conditionalFormatting>
  <conditionalFormatting sqref="AE10:AI10">
    <cfRule type="expression" dxfId="148" priority="56">
      <formula>ISTEXT($AE$10)</formula>
    </cfRule>
  </conditionalFormatting>
  <conditionalFormatting sqref="AE17:AI17">
    <cfRule type="expression" dxfId="147" priority="49">
      <formula>ISTEXT($AE$17)</formula>
    </cfRule>
    <cfRule type="expression" dxfId="146" priority="48">
      <formula>$AE$16="◯"</formula>
    </cfRule>
  </conditionalFormatting>
  <conditionalFormatting sqref="AF21:AF34">
    <cfRule type="expression" dxfId="145" priority="7">
      <formula>ISTEXT($AF21)</formula>
    </cfRule>
  </conditionalFormatting>
  <conditionalFormatting sqref="AG21:AG33">
    <cfRule type="expression" dxfId="144" priority="45">
      <formula>ISTEXT($AG21)</formula>
    </cfRule>
  </conditionalFormatting>
  <conditionalFormatting sqref="AI2">
    <cfRule type="containsBlanks" priority="18">
      <formula>LEN(TRIM(AI2))=0</formula>
    </cfRule>
    <cfRule type="containsBlanks" dxfId="143" priority="17">
      <formula>LEN(TRIM(AI2))=0</formula>
    </cfRule>
  </conditionalFormatting>
  <conditionalFormatting sqref="AI5">
    <cfRule type="expression" dxfId="142" priority="44">
      <formula>ISTEXT($H5)</formula>
    </cfRule>
  </conditionalFormatting>
  <conditionalFormatting sqref="AM21:AM34">
    <cfRule type="expression" dxfId="141" priority="31">
      <formula>ISTEXT($AM21)</formula>
    </cfRule>
  </conditionalFormatting>
  <conditionalFormatting sqref="AN11">
    <cfRule type="expression" dxfId="140" priority="39">
      <formula>ISNUMBER($AN$11)</formula>
    </cfRule>
  </conditionalFormatting>
  <conditionalFormatting sqref="AN12">
    <cfRule type="expression" dxfId="139" priority="38">
      <formula>ISTEXT($AN$12)</formula>
    </cfRule>
  </conditionalFormatting>
  <conditionalFormatting sqref="AN13">
    <cfRule type="expression" dxfId="138" priority="37">
      <formula>ISTEXT($AN$13)</formula>
    </cfRule>
  </conditionalFormatting>
  <conditionalFormatting sqref="AN14">
    <cfRule type="expression" dxfId="137" priority="36">
      <formula>ISTEXT($AN$14)</formula>
    </cfRule>
  </conditionalFormatting>
  <conditionalFormatting sqref="AN15">
    <cfRule type="expression" dxfId="136" priority="35">
      <formula>ISTEXT($AN$15)</formula>
    </cfRule>
  </conditionalFormatting>
  <conditionalFormatting sqref="AN16">
    <cfRule type="expression" dxfId="135" priority="34">
      <formula>ISTEXT($AN$16)</formula>
    </cfRule>
  </conditionalFormatting>
  <conditionalFormatting sqref="AN21:AN34">
    <cfRule type="expression" dxfId="134" priority="30">
      <formula>ISNUMBER($AN21)</formula>
    </cfRule>
  </conditionalFormatting>
  <conditionalFormatting sqref="AN38:AN39">
    <cfRule type="expression" dxfId="133" priority="10">
      <formula>ISTEXT(AN38)</formula>
    </cfRule>
  </conditionalFormatting>
  <conditionalFormatting sqref="AN8:AR8">
    <cfRule type="expression" dxfId="132" priority="1">
      <formula>ISTEXT($AN$8)</formula>
    </cfRule>
  </conditionalFormatting>
  <conditionalFormatting sqref="AN9:AR9">
    <cfRule type="expression" dxfId="131" priority="23">
      <formula>$AN$8=""</formula>
    </cfRule>
    <cfRule type="expression" dxfId="130" priority="41">
      <formula>NOT($AN8="その他")</formula>
    </cfRule>
    <cfRule type="expression" dxfId="129" priority="42">
      <formula>ISTEXT($AN$9)</formula>
    </cfRule>
  </conditionalFormatting>
  <conditionalFormatting sqref="AN10:AR10">
    <cfRule type="expression" dxfId="128" priority="40">
      <formula>ISTEXT($AN$10)</formula>
    </cfRule>
  </conditionalFormatting>
  <conditionalFormatting sqref="AN17:AR17">
    <cfRule type="expression" dxfId="127" priority="33">
      <formula>ISTEXT($AN$17)</formula>
    </cfRule>
    <cfRule type="expression" dxfId="126" priority="32">
      <formula>$AN$16="◯"</formula>
    </cfRule>
  </conditionalFormatting>
  <conditionalFormatting sqref="AO21:AO34">
    <cfRule type="expression" dxfId="125" priority="6">
      <formula>ISTEXT($AO21)</formula>
    </cfRule>
  </conditionalFormatting>
  <conditionalFormatting sqref="AP21:AP33">
    <cfRule type="expression" dxfId="124" priority="29">
      <formula>ISTEXT($AP21)</formula>
    </cfRule>
  </conditionalFormatting>
  <conditionalFormatting sqref="AR2">
    <cfRule type="containsBlanks" dxfId="123" priority="15">
      <formula>LEN(TRIM(AR2))=0</formula>
    </cfRule>
    <cfRule type="containsBlanks" priority="16">
      <formula>LEN(TRIM(AR2))=0</formula>
    </cfRule>
  </conditionalFormatting>
  <conditionalFormatting sqref="AR5">
    <cfRule type="expression" dxfId="122" priority="28">
      <formula>ISTEXT($H5)</formula>
    </cfRule>
  </conditionalFormatting>
  <pageMargins left="0.7" right="0.7" top="0.75" bottom="0.75" header="0.3" footer="0.3"/>
  <pageSetup paperSize="9" scale="94"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sheet!$B$1:$B$3</xm:f>
          </x14:formula1>
          <xm:sqref>D12 D14:D16 M12 M14:M16 V12 V14:V16 AE12 AE14:AE16 AN12 AN14:AN16</xm:sqref>
        </x14:dataValidation>
        <x14:dataValidation type="list" allowBlank="1" showInputMessage="1" showErrorMessage="1" xr:uid="{00000000-0002-0000-0E00-000001000000}">
          <x14:formula1>
            <xm:f>sheet!$B$69</xm:f>
          </x14:formula1>
          <xm:sqref>D8:H8 M8:Q8 V8:Z8 AE8:AI8 AN8:AR8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K39"/>
  <sheetViews>
    <sheetView showGridLines="0" view="pageBreakPreview" zoomScaleNormal="100" zoomScaleSheetLayoutView="100" workbookViewId="0">
      <selection activeCell="D8" sqref="D8"/>
    </sheetView>
  </sheetViews>
  <sheetFormatPr defaultRowHeight="13.5"/>
  <cols>
    <col min="1" max="1" width="1" customWidth="1"/>
    <col min="2" max="2" width="2.375" customWidth="1"/>
    <col min="3" max="3" width="20.25" customWidth="1"/>
    <col min="4" max="4" width="14.5" customWidth="1"/>
    <col min="5" max="5" width="14.25" customWidth="1"/>
    <col min="6" max="6" width="15.625" customWidth="1"/>
    <col min="7" max="7" width="10.5" customWidth="1"/>
    <col min="8" max="8" width="14.25" customWidth="1"/>
    <col min="9" max="9" width="1.125" hidden="1" customWidth="1"/>
    <col min="10" max="10" width="2.125" hidden="1" customWidth="1"/>
    <col min="11" max="11" width="38.875" hidden="1" customWidth="1"/>
    <col min="12" max="12" width="0" hidden="1" customWidth="1"/>
  </cols>
  <sheetData>
    <row r="1" spans="2:11" ht="3.75" customHeight="1"/>
    <row r="2" spans="2:11">
      <c r="J2" s="161"/>
    </row>
    <row r="3" spans="2:11">
      <c r="G3" s="69" t="s">
        <v>1</v>
      </c>
      <c r="H3" s="199">
        <f>'提出表（表紙）'!I2</f>
        <v>0</v>
      </c>
      <c r="I3" s="231"/>
      <c r="J3" s="161"/>
    </row>
    <row r="4" spans="2:11">
      <c r="G4" s="69" t="s">
        <v>0</v>
      </c>
      <c r="H4" s="199" t="str">
        <f>'提出表（表紙）'!I3</f>
        <v/>
      </c>
      <c r="I4" s="231"/>
      <c r="J4" s="161"/>
    </row>
    <row r="5" spans="2:11" ht="6.75" customHeight="1">
      <c r="J5" s="161"/>
    </row>
    <row r="6" spans="2:11" ht="21" customHeight="1">
      <c r="B6" s="86" t="s">
        <v>1742</v>
      </c>
      <c r="C6" s="86"/>
      <c r="D6" s="61"/>
      <c r="G6" s="71"/>
      <c r="H6" s="155"/>
      <c r="I6" s="155"/>
      <c r="J6" s="161"/>
      <c r="K6" s="68" t="e">
        <f>IF(AND(D38="◯",D39="◯"),"提出可能","提出不可")</f>
        <v>#DIV/0!</v>
      </c>
    </row>
    <row r="7" spans="2:11" ht="15.75" customHeight="1">
      <c r="C7" s="204" t="s">
        <v>837</v>
      </c>
      <c r="J7" s="161"/>
      <c r="K7" s="68"/>
    </row>
    <row r="8" spans="2:11" ht="36" customHeight="1">
      <c r="B8" s="78" t="s">
        <v>670</v>
      </c>
      <c r="C8" s="144" t="s">
        <v>668</v>
      </c>
      <c r="D8" s="176"/>
      <c r="E8" s="98"/>
      <c r="F8" s="99"/>
      <c r="H8" s="67"/>
      <c r="J8" s="161"/>
      <c r="K8" s="68" t="str">
        <f>IF(ISNUMBER(D8),"◯","基本金組入前年度収支差額を入力してください。")</f>
        <v>基本金組入前年度収支差額を入力してください。</v>
      </c>
    </row>
    <row r="9" spans="2:11" ht="28.5" customHeight="1">
      <c r="B9" s="78" t="s">
        <v>665</v>
      </c>
      <c r="C9" s="144" t="s">
        <v>669</v>
      </c>
      <c r="D9" s="176"/>
      <c r="E9" s="103"/>
      <c r="J9" s="161"/>
      <c r="K9" s="68" t="str">
        <f>IF(ISNUMBER(D9),"◯","事業収入を入力してください。")</f>
        <v>事業収入を入力してください。</v>
      </c>
    </row>
    <row r="10" spans="2:11" ht="24.75" customHeight="1">
      <c r="B10" s="62" t="s">
        <v>667</v>
      </c>
      <c r="C10" s="144" t="s">
        <v>761</v>
      </c>
      <c r="D10" s="151" t="e">
        <f>D8/D9</f>
        <v>#DIV/0!</v>
      </c>
      <c r="E10" s="100"/>
      <c r="J10" s="161"/>
      <c r="K10" s="68" t="s">
        <v>744</v>
      </c>
    </row>
    <row r="11" spans="2:11" ht="29.25" customHeight="1">
      <c r="B11" s="62" t="s">
        <v>671</v>
      </c>
      <c r="C11" s="144" t="s">
        <v>762</v>
      </c>
      <c r="D11" s="163" t="e">
        <f>IF(D10&lt;0,"◯","×")</f>
        <v>#DIV/0!</v>
      </c>
      <c r="E11" s="100"/>
      <c r="J11" s="161"/>
      <c r="K11" s="68" t="e">
        <f>IF(D11="◯","◯","×")</f>
        <v>#DIV/0!</v>
      </c>
    </row>
    <row r="12" spans="2:11" ht="18" customHeight="1">
      <c r="C12" s="150" t="s">
        <v>743</v>
      </c>
      <c r="D12" s="102" t="s">
        <v>883</v>
      </c>
      <c r="E12" s="101" t="s">
        <v>896</v>
      </c>
      <c r="F12" s="101" t="s">
        <v>1752</v>
      </c>
      <c r="J12" s="161"/>
      <c r="K12" s="68"/>
    </row>
    <row r="13" spans="2:11" ht="31.5" customHeight="1">
      <c r="B13" s="78" t="s">
        <v>672</v>
      </c>
      <c r="C13" s="84" t="s">
        <v>763</v>
      </c>
      <c r="D13" s="177"/>
      <c r="E13" s="177"/>
      <c r="F13" s="177"/>
      <c r="J13" s="161"/>
      <c r="K13" s="68" t="str">
        <f>IF(AND(ISNUMBER(D13),ISNUMBER(E13),ISNUMBER(F13)),"◯","×")</f>
        <v>×</v>
      </c>
    </row>
    <row r="14" spans="2:11" ht="32.25" customHeight="1">
      <c r="B14" s="78" t="s">
        <v>673</v>
      </c>
      <c r="C14" s="84" t="s">
        <v>764</v>
      </c>
      <c r="D14" s="177"/>
      <c r="E14" s="177"/>
      <c r="F14" s="177"/>
      <c r="J14" s="161"/>
      <c r="K14" s="68" t="str">
        <f>IF(AND(ISNUMBER(D14),ISNUMBER(E14),ISNUMBER(F14)),"◯","×")</f>
        <v>×</v>
      </c>
    </row>
    <row r="15" spans="2:11" ht="36" customHeight="1">
      <c r="B15" s="62" t="s">
        <v>674</v>
      </c>
      <c r="C15" s="91" t="s">
        <v>769</v>
      </c>
      <c r="D15" s="163" t="str">
        <f>IF(AND(D13&gt;D14,E13&gt;E14,F13&gt;F14),"◯","×")</f>
        <v>×</v>
      </c>
      <c r="E15" s="100"/>
      <c r="J15" s="161"/>
      <c r="K15" s="68" t="str">
        <f>IF(D15="◯","◯","×")</f>
        <v>×</v>
      </c>
    </row>
    <row r="16" spans="2:11" ht="26.25" customHeight="1">
      <c r="B16" s="62" t="s">
        <v>675</v>
      </c>
      <c r="C16" s="91" t="s">
        <v>765</v>
      </c>
      <c r="D16" s="278"/>
      <c r="E16" s="100"/>
      <c r="J16" s="161"/>
      <c r="K16" s="68" t="str">
        <f>IF(ISTEXT(D16),"◯","経営計画の承認日を入力してください。")</f>
        <v>経営計画の承認日を入力してください。</v>
      </c>
    </row>
    <row r="17" spans="2:11" ht="29.25" customHeight="1">
      <c r="B17" s="62" t="s">
        <v>676</v>
      </c>
      <c r="C17" s="91" t="s">
        <v>766</v>
      </c>
      <c r="D17" s="278"/>
      <c r="E17" s="100"/>
      <c r="J17" s="161"/>
      <c r="K17" s="68" t="str">
        <f>IF(ISTEXT(D17),"◯","取組開始時期を入力してください。")</f>
        <v>取組開始時期を入力してください。</v>
      </c>
    </row>
    <row r="18" spans="2:11" ht="28.5" customHeight="1">
      <c r="B18" s="62" t="s">
        <v>664</v>
      </c>
      <c r="C18" s="91" t="s">
        <v>767</v>
      </c>
      <c r="D18" s="278"/>
      <c r="E18" s="100"/>
      <c r="J18" s="161"/>
      <c r="K18" s="68" t="str">
        <f>IF(ISTEXT(D18),"◯","達成見込み時期を入力してください。")</f>
        <v>達成見込み時期を入力してください。</v>
      </c>
    </row>
    <row r="19" spans="2:11" ht="34.5" customHeight="1">
      <c r="B19" s="62" t="s">
        <v>677</v>
      </c>
      <c r="C19" s="91" t="s">
        <v>666</v>
      </c>
      <c r="D19" s="165"/>
      <c r="E19" s="100"/>
      <c r="J19" s="161"/>
      <c r="K19" s="68" t="str">
        <f>IF(D19="◯","◯","×")</f>
        <v>×</v>
      </c>
    </row>
    <row r="20" spans="2:11" ht="36" customHeight="1">
      <c r="B20" s="62" t="s">
        <v>678</v>
      </c>
      <c r="C20" s="91" t="s">
        <v>768</v>
      </c>
      <c r="D20" s="178"/>
      <c r="E20" s="72"/>
      <c r="J20" s="161"/>
      <c r="K20" s="68" t="str">
        <f>IF(ISTEXT(D20),"◯","評価者を入力してください。")</f>
        <v>評価者を入力してください。</v>
      </c>
    </row>
    <row r="21" spans="2:11" ht="39" customHeight="1">
      <c r="B21" s="62" t="s">
        <v>679</v>
      </c>
      <c r="C21" s="91" t="s">
        <v>680</v>
      </c>
      <c r="D21" s="165"/>
      <c r="J21" s="161"/>
      <c r="K21" s="68" t="str">
        <f>IF(D21="◯","◯","×")</f>
        <v>×</v>
      </c>
    </row>
    <row r="22" spans="2:11" ht="6" customHeight="1">
      <c r="B22" s="62"/>
      <c r="C22" s="72"/>
      <c r="D22" s="100"/>
      <c r="J22" s="161"/>
      <c r="K22" s="68"/>
    </row>
    <row r="23" spans="2:11">
      <c r="C23" s="213" t="s">
        <v>770</v>
      </c>
      <c r="J23" s="161"/>
      <c r="K23" s="68"/>
    </row>
    <row r="24" spans="2:11">
      <c r="C24" s="75" t="s">
        <v>629</v>
      </c>
      <c r="D24" s="247" t="s">
        <v>839</v>
      </c>
      <c r="E24" s="87" t="s">
        <v>631</v>
      </c>
      <c r="F24" s="201" t="s">
        <v>820</v>
      </c>
      <c r="J24" s="161"/>
      <c r="K24" s="68"/>
    </row>
    <row r="25" spans="2:11">
      <c r="C25" s="210"/>
      <c r="D25" s="211"/>
      <c r="E25" s="212"/>
      <c r="F25" s="242"/>
      <c r="J25" s="161"/>
      <c r="K25" s="68"/>
    </row>
    <row r="26" spans="2:11">
      <c r="C26" s="210"/>
      <c r="D26" s="211"/>
      <c r="E26" s="212"/>
      <c r="F26" s="242"/>
      <c r="J26" s="161"/>
      <c r="K26" s="68"/>
    </row>
    <row r="27" spans="2:11">
      <c r="C27" s="210"/>
      <c r="D27" s="211"/>
      <c r="E27" s="212"/>
      <c r="F27" s="242"/>
      <c r="J27" s="161"/>
      <c r="K27" s="68"/>
    </row>
    <row r="28" spans="2:11">
      <c r="C28" s="210"/>
      <c r="D28" s="211"/>
      <c r="E28" s="212"/>
      <c r="F28" s="242"/>
      <c r="J28" s="161"/>
      <c r="K28" s="68"/>
    </row>
    <row r="29" spans="2:11">
      <c r="C29" s="210"/>
      <c r="D29" s="211"/>
      <c r="E29" s="212"/>
      <c r="F29" s="242"/>
      <c r="J29" s="161"/>
      <c r="K29" s="68"/>
    </row>
    <row r="30" spans="2:11">
      <c r="C30" s="210"/>
      <c r="D30" s="211"/>
      <c r="E30" s="212"/>
      <c r="F30" s="242"/>
      <c r="J30" s="161"/>
      <c r="K30" s="68"/>
    </row>
    <row r="31" spans="2:11">
      <c r="C31" s="210"/>
      <c r="D31" s="211"/>
      <c r="E31" s="212"/>
      <c r="F31" s="242"/>
      <c r="J31" s="161"/>
      <c r="K31" s="68"/>
    </row>
    <row r="32" spans="2:11">
      <c r="C32" s="210"/>
      <c r="D32" s="211"/>
      <c r="E32" s="212"/>
      <c r="F32" s="242"/>
      <c r="J32" s="161"/>
      <c r="K32" s="68"/>
    </row>
    <row r="33" spans="3:11">
      <c r="C33" s="210"/>
      <c r="D33" s="211"/>
      <c r="E33" s="212"/>
      <c r="F33" s="242"/>
      <c r="J33" s="161"/>
      <c r="K33" s="68"/>
    </row>
    <row r="34" spans="3:11">
      <c r="C34" s="210"/>
      <c r="D34" s="211"/>
      <c r="E34" s="212"/>
      <c r="F34" s="242"/>
      <c r="J34" s="161"/>
      <c r="K34" s="68"/>
    </row>
    <row r="35" spans="3:11">
      <c r="C35" s="210"/>
      <c r="D35" s="211"/>
      <c r="E35" s="212"/>
      <c r="F35" s="242"/>
      <c r="J35" s="161"/>
      <c r="K35" s="68"/>
    </row>
    <row r="36" spans="3:11" ht="15" customHeight="1">
      <c r="C36" s="75" t="s">
        <v>632</v>
      </c>
      <c r="D36" s="88">
        <f>SUM(D25:D35)</f>
        <v>0</v>
      </c>
      <c r="E36" s="74"/>
      <c r="F36" s="73"/>
      <c r="J36" s="161"/>
      <c r="K36" s="68" t="str">
        <f>IF(D36&gt;=600000,"◯","事業経費表を完成させてください。")</f>
        <v>事業経費表を完成させてください。</v>
      </c>
    </row>
    <row r="37" spans="3:11" ht="6" customHeight="1">
      <c r="J37" s="161"/>
      <c r="K37" s="160"/>
    </row>
    <row r="38" spans="3:11" ht="18" hidden="1" customHeight="1">
      <c r="C38" s="70" t="s">
        <v>628</v>
      </c>
      <c r="D38" s="80" t="e">
        <f>K38</f>
        <v>#DIV/0!</v>
      </c>
      <c r="K38" s="68" t="e">
        <f>IF(AND(K8="◯",K9="◯",K11="◯",K15="◯",K16="◯",K17="◯",K18="◯",K19="◯",K20="◯",K21="◯"),"◯","×")</f>
        <v>#DIV/0!</v>
      </c>
    </row>
    <row r="39" spans="3:11" ht="16.5" hidden="1" customHeight="1">
      <c r="C39" s="70" t="s">
        <v>627</v>
      </c>
      <c r="D39" s="162" t="str">
        <f>K36</f>
        <v>事業経費表を完成させてください。</v>
      </c>
    </row>
  </sheetData>
  <sheetProtection algorithmName="SHA-512" hashValue="Cur1YbIhUqX0u6DeRmA8t/MWiGl3NDG3r6hAbQFrk0opZRUoEOriNs1GoqZOTf6w1DCDg6boXu/2pfLervtV4w==" saltValue="PdbPdnW/RMIu5hUy0YlQ9Q==" spinCount="100000" sheet="1" formatCells="0" formatColumns="0" formatRows="0"/>
  <phoneticPr fontId="1"/>
  <conditionalFormatting sqref="C25:C35">
    <cfRule type="expression" dxfId="121" priority="10">
      <formula>ISTEXT($C25)</formula>
    </cfRule>
  </conditionalFormatting>
  <conditionalFormatting sqref="C25:F35">
    <cfRule type="expression" dxfId="120" priority="5">
      <formula>$D$15="×"</formula>
    </cfRule>
  </conditionalFormatting>
  <conditionalFormatting sqref="D8">
    <cfRule type="expression" dxfId="119" priority="38">
      <formula>ISNUMBER($D$8)</formula>
    </cfRule>
  </conditionalFormatting>
  <conditionalFormatting sqref="D9">
    <cfRule type="expression" dxfId="118" priority="39">
      <formula>ISNUMBER($D$9)</formula>
    </cfRule>
  </conditionalFormatting>
  <conditionalFormatting sqref="D10">
    <cfRule type="expression" dxfId="117" priority="37">
      <formula>ISNUMBER($D$10)</formula>
    </cfRule>
  </conditionalFormatting>
  <conditionalFormatting sqref="D11">
    <cfRule type="expression" dxfId="116" priority="36">
      <formula>ISTEXT($D$11)</formula>
    </cfRule>
  </conditionalFormatting>
  <conditionalFormatting sqref="D13:D14">
    <cfRule type="expression" dxfId="115" priority="32">
      <formula>ISNUMBER($D13)</formula>
    </cfRule>
  </conditionalFormatting>
  <conditionalFormatting sqref="D15">
    <cfRule type="expression" dxfId="114" priority="2">
      <formula>ISNUMBER($D13:$F14)</formula>
    </cfRule>
  </conditionalFormatting>
  <conditionalFormatting sqref="D15:D21">
    <cfRule type="expression" dxfId="113" priority="28">
      <formula>$D$11="×"</formula>
    </cfRule>
  </conditionalFormatting>
  <conditionalFormatting sqref="D16">
    <cfRule type="expression" dxfId="112" priority="26">
      <formula>ISTEXT($D$16)</formula>
    </cfRule>
  </conditionalFormatting>
  <conditionalFormatting sqref="D16:D21">
    <cfRule type="expression" dxfId="111" priority="6">
      <formula>$D$15="×"</formula>
    </cfRule>
  </conditionalFormatting>
  <conditionalFormatting sqref="D17">
    <cfRule type="expression" dxfId="110" priority="25">
      <formula>ISTEXT($D$17)</formula>
    </cfRule>
  </conditionalFormatting>
  <conditionalFormatting sqref="D18">
    <cfRule type="expression" dxfId="109" priority="24">
      <formula>ISTEXT($D$18)</formula>
    </cfRule>
    <cfRule type="expression" dxfId="108" priority="1">
      <formula>ISTEXT($D$16)</formula>
    </cfRule>
  </conditionalFormatting>
  <conditionalFormatting sqref="D19">
    <cfRule type="expression" dxfId="107" priority="23">
      <formula>ISTEXT($D$19)</formula>
    </cfRule>
  </conditionalFormatting>
  <conditionalFormatting sqref="D20">
    <cfRule type="expression" dxfId="106" priority="22">
      <formula>ISTEXT($D$20)</formula>
    </cfRule>
  </conditionalFormatting>
  <conditionalFormatting sqref="D21">
    <cfRule type="expression" dxfId="105" priority="21">
      <formula>ISTEXT($D$21)</formula>
    </cfRule>
  </conditionalFormatting>
  <conditionalFormatting sqref="D25:D35">
    <cfRule type="expression" dxfId="104" priority="9">
      <formula>ISNUMBER(D25)</formula>
    </cfRule>
  </conditionalFormatting>
  <conditionalFormatting sqref="D38:D39">
    <cfRule type="expression" dxfId="103" priority="4">
      <formula>ISTEXT($D38)</formula>
    </cfRule>
  </conditionalFormatting>
  <conditionalFormatting sqref="D13:F14">
    <cfRule type="expression" dxfId="102" priority="29">
      <formula>$D$11="×"</formula>
    </cfRule>
  </conditionalFormatting>
  <conditionalFormatting sqref="E13:E14">
    <cfRule type="expression" dxfId="101" priority="31">
      <formula>ISNUMBER($E13)</formula>
    </cfRule>
  </conditionalFormatting>
  <conditionalFormatting sqref="E25:E35">
    <cfRule type="expression" dxfId="100" priority="8">
      <formula>ISTEXT(E25)</formula>
    </cfRule>
  </conditionalFormatting>
  <conditionalFormatting sqref="F13:F14">
    <cfRule type="expression" dxfId="99" priority="30">
      <formula>ISNUMBER($F13)</formula>
    </cfRule>
  </conditionalFormatting>
  <conditionalFormatting sqref="F25:F35">
    <cfRule type="expression" dxfId="98" priority="7">
      <formula>ISTEXT($F25)</formula>
    </cfRule>
  </conditionalFormatting>
  <conditionalFormatting sqref="H6:I6">
    <cfRule type="expression" dxfId="97" priority="3">
      <formula>ISTEXT($H$6)</formula>
    </cfRule>
  </conditionalFormatting>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sheet!$B$2:$B$3</xm:f>
          </x14:formula1>
          <xm:sqref>D19 D21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M30"/>
  <sheetViews>
    <sheetView showGridLines="0" view="pageBreakPreview" topLeftCell="B1" zoomScaleNormal="100" zoomScaleSheetLayoutView="100" workbookViewId="0">
      <selection activeCell="C8" sqref="C8"/>
    </sheetView>
  </sheetViews>
  <sheetFormatPr defaultRowHeight="13.5"/>
  <cols>
    <col min="1" max="1" width="0.75" hidden="1" customWidth="1"/>
    <col min="2" max="2" width="1.125" customWidth="1"/>
    <col min="3" max="3" width="15.125" customWidth="1"/>
    <col min="4" max="4" width="11.125" customWidth="1"/>
    <col min="5" max="5" width="11" customWidth="1"/>
    <col min="6" max="6" width="9.625" customWidth="1"/>
    <col min="7" max="7" width="12.25" customWidth="1"/>
    <col min="8" max="8" width="9.75" customWidth="1"/>
    <col min="9" max="9" width="16.5" customWidth="1"/>
    <col min="10" max="10" width="10" customWidth="1"/>
    <col min="11" max="13" width="9" hidden="1" customWidth="1"/>
    <col min="14" max="15" width="9" customWidth="1"/>
    <col min="16" max="16" width="24" customWidth="1"/>
  </cols>
  <sheetData>
    <row r="1" spans="1:13">
      <c r="B1" s="72"/>
      <c r="C1" s="72"/>
      <c r="D1" s="72"/>
      <c r="E1" s="72"/>
      <c r="F1" s="72"/>
      <c r="G1" s="72"/>
      <c r="H1" s="72"/>
      <c r="I1" s="72"/>
      <c r="J1" s="72"/>
      <c r="K1" s="72"/>
      <c r="L1" s="72"/>
      <c r="M1" s="72"/>
    </row>
    <row r="2" spans="1:13">
      <c r="B2" s="72"/>
      <c r="C2" s="72"/>
      <c r="D2" s="72"/>
      <c r="E2" s="72"/>
      <c r="F2" s="72"/>
      <c r="G2" s="72"/>
      <c r="H2" s="69" t="s">
        <v>1</v>
      </c>
      <c r="I2" s="199">
        <f>'提出表（表紙）'!I2</f>
        <v>0</v>
      </c>
      <c r="J2" s="72"/>
    </row>
    <row r="3" spans="1:13">
      <c r="B3" s="72"/>
      <c r="C3" s="72"/>
      <c r="D3" s="72"/>
      <c r="E3" s="72"/>
      <c r="F3" s="72"/>
      <c r="G3" s="72"/>
      <c r="H3" s="69" t="s">
        <v>0</v>
      </c>
      <c r="I3" s="199" t="str">
        <f>'提出表（表紙）'!I3</f>
        <v/>
      </c>
      <c r="J3" s="72"/>
    </row>
    <row r="4" spans="1:13" ht="6.75" customHeight="1">
      <c r="B4" s="72"/>
      <c r="C4" s="72"/>
      <c r="D4" s="72"/>
      <c r="E4" s="72"/>
      <c r="F4" s="72"/>
      <c r="G4" s="72"/>
      <c r="H4" s="72"/>
      <c r="I4" s="72"/>
      <c r="J4" s="72"/>
    </row>
    <row r="5" spans="1:13" ht="21" customHeight="1">
      <c r="A5" s="72"/>
      <c r="B5" s="72"/>
      <c r="C5" s="293" t="s">
        <v>1739</v>
      </c>
      <c r="D5" s="293"/>
      <c r="E5" s="293"/>
      <c r="F5" s="293"/>
      <c r="G5" s="293"/>
      <c r="H5" s="294"/>
      <c r="I5" s="81"/>
      <c r="J5" s="72"/>
      <c r="K5" t="e">
        <f>IF(OR(E25&gt;0,E26&gt;0,E29&gt;0),"提出可能","提出不可")</f>
        <v>#VALUE!</v>
      </c>
    </row>
    <row r="6" spans="1:13" ht="17.25" customHeight="1">
      <c r="A6" s="72"/>
      <c r="B6" s="72"/>
      <c r="C6" s="72" t="s">
        <v>830</v>
      </c>
      <c r="D6" s="72"/>
      <c r="E6" s="72"/>
      <c r="F6" s="72"/>
      <c r="G6" s="72"/>
      <c r="H6" s="72"/>
      <c r="I6" s="72"/>
      <c r="J6" s="117"/>
    </row>
    <row r="7" spans="1:13" ht="46.5" customHeight="1">
      <c r="A7" s="72"/>
      <c r="B7" s="72"/>
      <c r="C7" s="158" t="s">
        <v>681</v>
      </c>
      <c r="D7" s="157" t="s">
        <v>893</v>
      </c>
      <c r="E7" s="157" t="s">
        <v>738</v>
      </c>
      <c r="F7" s="157" t="s">
        <v>813</v>
      </c>
      <c r="G7" s="158" t="s">
        <v>686</v>
      </c>
      <c r="H7" s="159" t="s">
        <v>692</v>
      </c>
      <c r="I7" s="157" t="s">
        <v>693</v>
      </c>
      <c r="J7" s="241" t="s">
        <v>892</v>
      </c>
    </row>
    <row r="8" spans="1:13" ht="42.75" customHeight="1">
      <c r="A8" s="72"/>
      <c r="B8" s="72"/>
      <c r="C8" s="171"/>
      <c r="D8" s="146" t="str">
        <f>IF($C8="神奈川県高体連表彰","令和６年度",IF($C8="高野連加入高のうち全国大会へ出場","令和６年９月～令和７年８月",IF($C8="生徒の部活動加入率が高く、活動が積極的に行われていること。","令和７年度",IF($C8="長年にわたり活発な部活動を続けるなど、他の模範となる成果を上げていること。","令和７年４月～令和７年８月まで",""))))</f>
        <v/>
      </c>
      <c r="E8" s="172"/>
      <c r="F8" s="173"/>
      <c r="G8" s="174"/>
      <c r="H8" s="174"/>
      <c r="I8" s="175"/>
      <c r="J8" s="179"/>
      <c r="K8" s="62" t="str">
        <f>IF(ISTEXT(C8),"◯","成績基準を選択して、黄色のセルを埋めてください。")</f>
        <v>成績基準を選択して、黄色のセルを埋めてください。</v>
      </c>
    </row>
    <row r="9" spans="1:13" ht="42.75" customHeight="1">
      <c r="A9" s="72"/>
      <c r="B9" s="72"/>
      <c r="C9" s="171"/>
      <c r="D9" s="146" t="str">
        <f>IF($C9="神奈川県高体連表彰","令和６年度",IF($C9="高野連加入高のうち全国大会へ出場","令和６年９月～令和７年８月",IF($C9="生徒の部活動加入率が高く、活動が積極的に行われていること。","令和７年度",IF($C9="長年にわたり活発な部活動を続けるなど、他の模範となる成果を上げていること。","令和７年４月～令和７年８月まで",""))))</f>
        <v/>
      </c>
      <c r="E9" s="172"/>
      <c r="F9" s="173"/>
      <c r="G9" s="174"/>
      <c r="H9" s="174"/>
      <c r="I9" s="175"/>
      <c r="J9" s="179"/>
      <c r="K9" s="62" t="str">
        <f t="shared" ref="K9:K18" si="0">IF(ISTEXT(C9),"◯","成績基準を選択して、黄色のセルを埋めてください。")</f>
        <v>成績基準を選択して、黄色のセルを埋めてください。</v>
      </c>
    </row>
    <row r="10" spans="1:13" ht="42.75" customHeight="1">
      <c r="A10" s="72"/>
      <c r="B10" s="105"/>
      <c r="C10" s="171"/>
      <c r="D10" s="146" t="str">
        <f t="shared" ref="D10:D18" si="1">IF($C10="神奈川県高体連表彰","令和６年度",IF($C10="高野連加入高のうち全国大会へ出場","令和６年９月～令和７年８月",IF($C10="生徒の部活動加入率が高く、活動が積極的に行われていること。","令和７年度",IF($C10="長年にわたり活発な部活動を続けるなど、他の模範となる成果を上げていること。","令和７年４月～令和７年８月まで",""))))</f>
        <v/>
      </c>
      <c r="E10" s="172"/>
      <c r="F10" s="173"/>
      <c r="G10" s="174"/>
      <c r="H10" s="174"/>
      <c r="I10" s="175"/>
      <c r="J10" s="179"/>
      <c r="K10" s="62" t="str">
        <f t="shared" si="0"/>
        <v>成績基準を選択して、黄色のセルを埋めてください。</v>
      </c>
    </row>
    <row r="11" spans="1:13" ht="42.75" customHeight="1">
      <c r="A11" s="72"/>
      <c r="B11" s="105"/>
      <c r="C11" s="171"/>
      <c r="D11" s="146" t="str">
        <f t="shared" si="1"/>
        <v/>
      </c>
      <c r="E11" s="172"/>
      <c r="F11" s="173"/>
      <c r="G11" s="174"/>
      <c r="H11" s="174"/>
      <c r="I11" s="175"/>
      <c r="J11" s="179"/>
      <c r="K11" s="62" t="str">
        <f t="shared" si="0"/>
        <v>成績基準を選択して、黄色のセルを埋めてください。</v>
      </c>
    </row>
    <row r="12" spans="1:13" ht="42.75" customHeight="1">
      <c r="A12" s="72"/>
      <c r="B12" s="105"/>
      <c r="C12" s="171"/>
      <c r="D12" s="146" t="str">
        <f t="shared" si="1"/>
        <v/>
      </c>
      <c r="E12" s="172"/>
      <c r="F12" s="173"/>
      <c r="G12" s="174"/>
      <c r="H12" s="174"/>
      <c r="I12" s="175"/>
      <c r="J12" s="179"/>
      <c r="K12" s="62" t="str">
        <f t="shared" si="0"/>
        <v>成績基準を選択して、黄色のセルを埋めてください。</v>
      </c>
    </row>
    <row r="13" spans="1:13" ht="42.75" customHeight="1">
      <c r="A13" s="72"/>
      <c r="B13" s="105"/>
      <c r="C13" s="171"/>
      <c r="D13" s="146" t="str">
        <f t="shared" si="1"/>
        <v/>
      </c>
      <c r="E13" s="172"/>
      <c r="F13" s="173"/>
      <c r="G13" s="174"/>
      <c r="H13" s="174"/>
      <c r="I13" s="175"/>
      <c r="J13" s="179"/>
      <c r="K13" s="62" t="str">
        <f t="shared" si="0"/>
        <v>成績基準を選択して、黄色のセルを埋めてください。</v>
      </c>
    </row>
    <row r="14" spans="1:13" ht="42.75" customHeight="1">
      <c r="A14" s="72"/>
      <c r="B14" s="105"/>
      <c r="C14" s="171"/>
      <c r="D14" s="146" t="str">
        <f t="shared" si="1"/>
        <v/>
      </c>
      <c r="E14" s="172"/>
      <c r="F14" s="173"/>
      <c r="G14" s="174"/>
      <c r="H14" s="174"/>
      <c r="I14" s="175"/>
      <c r="J14" s="179"/>
      <c r="K14" s="62" t="str">
        <f t="shared" si="0"/>
        <v>成績基準を選択して、黄色のセルを埋めてください。</v>
      </c>
    </row>
    <row r="15" spans="1:13" ht="42.75" customHeight="1">
      <c r="A15" s="72"/>
      <c r="B15" s="105"/>
      <c r="C15" s="171"/>
      <c r="D15" s="146" t="str">
        <f t="shared" si="1"/>
        <v/>
      </c>
      <c r="E15" s="172"/>
      <c r="F15" s="173"/>
      <c r="G15" s="174"/>
      <c r="H15" s="174"/>
      <c r="I15" s="175"/>
      <c r="J15" s="179"/>
      <c r="K15" s="62" t="str">
        <f t="shared" si="0"/>
        <v>成績基準を選択して、黄色のセルを埋めてください。</v>
      </c>
    </row>
    <row r="16" spans="1:13" ht="42.75" customHeight="1">
      <c r="A16" s="72"/>
      <c r="B16" s="105"/>
      <c r="C16" s="171"/>
      <c r="D16" s="146" t="str">
        <f t="shared" si="1"/>
        <v/>
      </c>
      <c r="E16" s="172"/>
      <c r="F16" s="173"/>
      <c r="G16" s="174"/>
      <c r="H16" s="174"/>
      <c r="I16" s="175"/>
      <c r="J16" s="179"/>
      <c r="K16" s="62" t="str">
        <f t="shared" si="0"/>
        <v>成績基準を選択して、黄色のセルを埋めてください。</v>
      </c>
    </row>
    <row r="17" spans="1:11" ht="42.75" customHeight="1">
      <c r="A17" s="72"/>
      <c r="B17" s="105"/>
      <c r="C17" s="171"/>
      <c r="D17" s="146" t="str">
        <f t="shared" si="1"/>
        <v/>
      </c>
      <c r="E17" s="172"/>
      <c r="F17" s="173"/>
      <c r="G17" s="174"/>
      <c r="H17" s="174"/>
      <c r="I17" s="175"/>
      <c r="J17" s="179"/>
      <c r="K17" s="62" t="str">
        <f t="shared" si="0"/>
        <v>成績基準を選択して、黄色のセルを埋めてください。</v>
      </c>
    </row>
    <row r="18" spans="1:11" ht="42.75" customHeight="1">
      <c r="A18" s="72"/>
      <c r="B18" s="105"/>
      <c r="C18" s="171"/>
      <c r="D18" s="146" t="str">
        <f t="shared" si="1"/>
        <v/>
      </c>
      <c r="E18" s="172"/>
      <c r="F18" s="173"/>
      <c r="G18" s="174"/>
      <c r="H18" s="174"/>
      <c r="I18" s="175"/>
      <c r="J18" s="179"/>
      <c r="K18" s="62" t="str">
        <f t="shared" si="0"/>
        <v>成績基準を選択して、黄色のセルを埋めてください。</v>
      </c>
    </row>
    <row r="19" spans="1:11" ht="21.75" customHeight="1">
      <c r="B19" s="72"/>
      <c r="C19" s="149" t="s">
        <v>739</v>
      </c>
      <c r="D19" s="148"/>
      <c r="E19" s="110"/>
      <c r="F19" s="110"/>
      <c r="G19" s="110"/>
      <c r="H19" s="147"/>
      <c r="I19" s="110"/>
      <c r="J19" s="290"/>
    </row>
    <row r="20" spans="1:11" ht="18" customHeight="1">
      <c r="A20" s="72"/>
      <c r="B20" s="72"/>
      <c r="C20" s="405" t="s">
        <v>831</v>
      </c>
      <c r="D20" s="405"/>
      <c r="E20" s="405"/>
      <c r="F20" s="405"/>
      <c r="G20" s="405"/>
      <c r="H20" s="405"/>
      <c r="I20" s="405"/>
      <c r="J20" s="405"/>
    </row>
    <row r="21" spans="1:11" ht="137.25" customHeight="1">
      <c r="A21" s="72"/>
      <c r="B21" s="105"/>
      <c r="C21" s="364"/>
      <c r="D21" s="365"/>
      <c r="E21" s="365"/>
      <c r="F21" s="365"/>
      <c r="G21" s="365"/>
      <c r="H21" s="365"/>
      <c r="I21" s="366"/>
      <c r="J21" s="72"/>
      <c r="K21" s="78" t="str">
        <f>IF(AND(COUNTIF(C8:C18,"長年にわたり活発な部活動を続けるなど、他の模範となる成果を上げていること。"),ISTEXT(C21)),"◯","×")</f>
        <v>×</v>
      </c>
    </row>
    <row r="22" spans="1:11" ht="6" customHeight="1">
      <c r="A22" s="105"/>
      <c r="B22" s="292"/>
      <c r="C22" s="72"/>
      <c r="D22" s="72"/>
      <c r="E22" s="72"/>
      <c r="F22" s="72"/>
      <c r="G22" s="72"/>
      <c r="H22" s="72"/>
      <c r="I22" s="72"/>
      <c r="J22" s="72"/>
    </row>
    <row r="23" spans="1:11" ht="15" hidden="1" customHeight="1">
      <c r="B23" s="72"/>
      <c r="C23" s="149"/>
      <c r="D23" s="148"/>
      <c r="E23" s="110"/>
      <c r="F23" s="110"/>
      <c r="G23" s="110"/>
      <c r="H23" s="147"/>
      <c r="I23" s="110"/>
      <c r="J23" s="72"/>
    </row>
    <row r="24" spans="1:11" ht="16.5" hidden="1" customHeight="1">
      <c r="C24" s="104"/>
      <c r="D24" s="111" t="s">
        <v>691</v>
      </c>
      <c r="E24" s="111" t="s">
        <v>630</v>
      </c>
      <c r="F24" s="107"/>
      <c r="G24" s="107"/>
      <c r="H24" s="107"/>
      <c r="I24" s="107"/>
    </row>
    <row r="25" spans="1:11" ht="24.75" hidden="1" customHeight="1">
      <c r="C25" s="106" t="s">
        <v>688</v>
      </c>
      <c r="D25" s="249">
        <f>SUM(I8:I18)</f>
        <v>0</v>
      </c>
      <c r="E25" s="108">
        <f>D25*30</f>
        <v>0</v>
      </c>
      <c r="F25" s="107"/>
      <c r="G25" s="107"/>
      <c r="H25" s="107"/>
      <c r="I25" s="107"/>
    </row>
    <row r="26" spans="1:11" ht="26.25" hidden="1" customHeight="1">
      <c r="C26" s="106" t="s">
        <v>687</v>
      </c>
      <c r="D26" s="108">
        <f>COUNTIF(E8:E18,"団体(部全体）表彰")</f>
        <v>0</v>
      </c>
      <c r="E26" s="108">
        <f>D26*300</f>
        <v>0</v>
      </c>
      <c r="F26" s="107"/>
      <c r="G26" s="107"/>
      <c r="H26" s="107"/>
      <c r="I26" s="107"/>
    </row>
    <row r="27" spans="1:11" ht="22.5" hidden="1" customHeight="1">
      <c r="C27" s="106" t="s">
        <v>689</v>
      </c>
      <c r="D27" s="108" t="str">
        <f>IF(COUNTIF(C8:C18,"生徒の部活動加入率が高く、活動が積極的に行われていること。"),1,"")</f>
        <v/>
      </c>
      <c r="E27" s="108" t="s">
        <v>741</v>
      </c>
      <c r="F27" s="107"/>
      <c r="G27" s="107"/>
      <c r="H27" s="107"/>
      <c r="I27" s="107"/>
    </row>
    <row r="28" spans="1:11" ht="22.5" hidden="1" customHeight="1">
      <c r="C28" s="106" t="s">
        <v>690</v>
      </c>
      <c r="D28" s="108" t="str">
        <f>IF(COUNTIF(C8:C18,"長年にわたり活発な部活動を続けるなど、他の模範となる成果を上げていること。"),1,"")</f>
        <v/>
      </c>
      <c r="E28" s="108" t="s">
        <v>742</v>
      </c>
      <c r="F28" s="107"/>
      <c r="G28" s="107"/>
      <c r="H28" s="107"/>
      <c r="I28" s="107"/>
    </row>
    <row r="29" spans="1:11" ht="38.25" hidden="1" customHeight="1">
      <c r="C29" s="314" t="s">
        <v>740</v>
      </c>
      <c r="D29" s="315" t="str">
        <f>IF(OR(D27=1,D28=1),1,"")</f>
        <v/>
      </c>
      <c r="E29" s="315" t="e">
        <f>D29*300</f>
        <v>#VALUE!</v>
      </c>
      <c r="F29" s="107"/>
      <c r="G29" s="107"/>
      <c r="H29" s="107"/>
      <c r="I29" s="107"/>
    </row>
    <row r="30" spans="1:11">
      <c r="C30" s="72"/>
      <c r="D30" s="72"/>
      <c r="E30" s="72"/>
      <c r="F30" s="72"/>
      <c r="G30" s="72"/>
      <c r="H30" s="72"/>
      <c r="I30" s="72"/>
      <c r="J30" s="72"/>
    </row>
  </sheetData>
  <sheetProtection algorithmName="SHA-512" hashValue="An7Wj70PLe6UdWizOBNvJLXhBUn314X3R2rAheJYjmKYNMsoa7CZlNkw3TXm/d39XaeA0f3wiDiOy+5IIxy6WA==" saltValue="AEZbjZHs9bt+XEscQSJKJw==" spinCount="100000" sheet="1" formatCells="0" formatColumns="0" formatRows="0"/>
  <mergeCells count="2">
    <mergeCell ref="C21:I21"/>
    <mergeCell ref="C20:J20"/>
  </mergeCells>
  <phoneticPr fontId="1"/>
  <conditionalFormatting sqref="C8">
    <cfRule type="expression" dxfId="96" priority="235">
      <formula>ISTEXT(C8:C18)</formula>
    </cfRule>
  </conditionalFormatting>
  <conditionalFormatting sqref="C9:C18">
    <cfRule type="expression" dxfId="95" priority="119">
      <formula>ISTEXT(C9)</formula>
    </cfRule>
  </conditionalFormatting>
  <conditionalFormatting sqref="C19">
    <cfRule type="expression" dxfId="94" priority="565">
      <formula>ISTEXT(C19:C35)</formula>
    </cfRule>
  </conditionalFormatting>
  <conditionalFormatting sqref="C23">
    <cfRule type="expression" dxfId="93" priority="570">
      <formula>ISTEXT(C20:C36)</formula>
    </cfRule>
  </conditionalFormatting>
  <conditionalFormatting sqref="C21:I21">
    <cfRule type="expression" dxfId="92" priority="2">
      <formula>ISTEXT($C$21)</formula>
    </cfRule>
  </conditionalFormatting>
  <conditionalFormatting sqref="D8:D18">
    <cfRule type="expression" dxfId="91" priority="558">
      <formula>ISTEXT(C8:C18)</formula>
    </cfRule>
  </conditionalFormatting>
  <conditionalFormatting sqref="D19">
    <cfRule type="expression" dxfId="90" priority="566">
      <formula>ISTEXT(C19:C35)</formula>
    </cfRule>
  </conditionalFormatting>
  <conditionalFormatting sqref="D23">
    <cfRule type="expression" dxfId="89" priority="572">
      <formula>ISTEXT(C20:C36)</formula>
    </cfRule>
  </conditionalFormatting>
  <conditionalFormatting sqref="E8 H8:J8">
    <cfRule type="expression" dxfId="88" priority="233">
      <formula>$C8="生徒の部活動加入率が高く、活動が積極的に行われていること。"</formula>
    </cfRule>
  </conditionalFormatting>
  <conditionalFormatting sqref="E8">
    <cfRule type="expression" dxfId="87" priority="228">
      <formula>ISTEXT($E$8)</formula>
    </cfRule>
  </conditionalFormatting>
  <conditionalFormatting sqref="E9:E18 H9:I18">
    <cfRule type="expression" dxfId="86" priority="117">
      <formula>$C9="長年にわたり活発な部活動を続けるなど、他の模範となる成果を上げていること。"</formula>
    </cfRule>
    <cfRule type="expression" dxfId="85" priority="118">
      <formula>$C9="生徒の部活動加入率が高く、活動が積極的に行われていること。"</formula>
    </cfRule>
  </conditionalFormatting>
  <conditionalFormatting sqref="E9:E18">
    <cfRule type="expression" dxfId="84" priority="115">
      <formula>ISTEXT($E9)</formula>
    </cfRule>
  </conditionalFormatting>
  <conditionalFormatting sqref="E8:F8 H8:I8">
    <cfRule type="expression" dxfId="83" priority="232">
      <formula>$C8="長年にわたり活発な部活動を続けるなど、他の模範となる成果を上げていること。"</formula>
    </cfRule>
  </conditionalFormatting>
  <conditionalFormatting sqref="F8 J8">
    <cfRule type="expression" dxfId="82" priority="231">
      <formula>$C8="神奈川県高体連表彰"</formula>
    </cfRule>
  </conditionalFormatting>
  <conditionalFormatting sqref="F8:F18">
    <cfRule type="expression" dxfId="81" priority="41">
      <formula>ISNUMBER($F8)</formula>
    </cfRule>
    <cfRule type="expression" dxfId="80" priority="42">
      <formula>$E8="団体(部全体）表彰"</formula>
    </cfRule>
    <cfRule type="expression" dxfId="79" priority="43">
      <formula>$C8="高野連加入高のうち全国大会へ出場"</formula>
    </cfRule>
  </conditionalFormatting>
  <conditionalFormatting sqref="F9:F18">
    <cfRule type="expression" dxfId="78" priority="45">
      <formula>$C9="長年にわたり活発な部活動を続けるなど、他の模範となる成果を上げていること。"</formula>
    </cfRule>
    <cfRule type="expression" dxfId="77" priority="44">
      <formula>C9="神奈川県高体連表彰"</formula>
    </cfRule>
  </conditionalFormatting>
  <conditionalFormatting sqref="G8">
    <cfRule type="expression" dxfId="76" priority="227">
      <formula>ISTEXT($G$8)</formula>
    </cfRule>
  </conditionalFormatting>
  <conditionalFormatting sqref="G9:G18">
    <cfRule type="expression" dxfId="75" priority="114">
      <formula>ISTEXT($G9)</formula>
    </cfRule>
  </conditionalFormatting>
  <conditionalFormatting sqref="H8">
    <cfRule type="expression" dxfId="74" priority="226">
      <formula>ISTEXT($H$8)</formula>
    </cfRule>
  </conditionalFormatting>
  <conditionalFormatting sqref="H9:H18">
    <cfRule type="expression" dxfId="73" priority="113">
      <formula>ISTEXT($H9)</formula>
    </cfRule>
  </conditionalFormatting>
  <conditionalFormatting sqref="H8:I8">
    <cfRule type="expression" dxfId="72" priority="229">
      <formula>$E8="団体(部全体）表彰"</formula>
    </cfRule>
  </conditionalFormatting>
  <conditionalFormatting sqref="H9:I18">
    <cfRule type="expression" dxfId="71" priority="116">
      <formula>$E9="団体(部全体）表彰"</formula>
    </cfRule>
  </conditionalFormatting>
  <conditionalFormatting sqref="I2">
    <cfRule type="containsBlanks" dxfId="70" priority="236">
      <formula>LEN(TRIM(I2))=0</formula>
    </cfRule>
    <cfRule type="containsBlanks" priority="237">
      <formula>LEN(TRIM(I2))=0</formula>
    </cfRule>
  </conditionalFormatting>
  <conditionalFormatting sqref="I5">
    <cfRule type="expression" dxfId="69" priority="111">
      <formula>ISTEXT($I$5)</formula>
    </cfRule>
  </conditionalFormatting>
  <conditionalFormatting sqref="I8">
    <cfRule type="expression" dxfId="68" priority="225">
      <formula>ISNUMBER($I$8)</formula>
    </cfRule>
  </conditionalFormatting>
  <conditionalFormatting sqref="I9:I18">
    <cfRule type="expression" dxfId="67" priority="112">
      <formula>ISNUMBER($I9)</formula>
    </cfRule>
  </conditionalFormatting>
  <conditionalFormatting sqref="J8">
    <cfRule type="expression" dxfId="66" priority="230">
      <formula>$C8="高野連加入高のうち全国大会へ出場"</formula>
    </cfRule>
  </conditionalFormatting>
  <conditionalFormatting sqref="J8:J18">
    <cfRule type="expression" dxfId="65" priority="39">
      <formula>ISTEXT($J8)</formula>
    </cfRule>
    <cfRule type="expression" dxfId="64" priority="40">
      <formula>$C8=""</formula>
    </cfRule>
  </conditionalFormatting>
  <conditionalFormatting sqref="J9:J18">
    <cfRule type="expression" dxfId="63" priority="3">
      <formula>$C9="高野連加入高のうち全国大会へ出場"</formula>
    </cfRule>
    <cfRule type="expression" dxfId="62" priority="4">
      <formula>$C9="神奈川県高体連表彰"</formula>
    </cfRule>
    <cfRule type="expression" dxfId="61" priority="5">
      <formula>$C9="生徒の部活動加入率が高く、活動が積極的に行われていること。"</formula>
    </cfRule>
  </conditionalFormatting>
  <dataValidations count="2">
    <dataValidation type="list" allowBlank="1" showInputMessage="1" showErrorMessage="1" sqref="C8:C18" xr:uid="{00000000-0002-0000-1000-000000000000}">
      <formula1>"神奈川県高体連表彰,高野連加入高のうち全国大会へ出場,生徒の部活動加入率が高く、活動が積極的に行われていること。,長年にわたり活発な部活動を続けるなど、他の模範となる成果を上げていること。"</formula1>
    </dataValidation>
    <dataValidation type="list" allowBlank="1" showInputMessage="1" showErrorMessage="1" sqref="E8:E18" xr:uid="{00000000-0002-0000-1000-000001000000}">
      <formula1>INDIRECT(C8)</formula1>
    </dataValidation>
  </dataValidations>
  <pageMargins left="0.7" right="0.7" top="0.75" bottom="0.75" header="0.3" footer="0.3"/>
  <pageSetup paperSize="9" scale="84" orientation="portrait" r:id="rId1"/>
  <colBreaks count="1" manualBreakCount="1">
    <brk id="11" max="2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sheet!$B$2</xm:f>
          </x14:formula1>
          <xm:sqref>J8:J18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K30"/>
  <sheetViews>
    <sheetView showGridLines="0" view="pageBreakPreview" topLeftCell="B1" zoomScaleNormal="100" zoomScaleSheetLayoutView="100" workbookViewId="0">
      <selection activeCell="C7" sqref="C7"/>
    </sheetView>
  </sheetViews>
  <sheetFormatPr defaultRowHeight="13.5"/>
  <cols>
    <col min="1" max="1" width="0.75" hidden="1" customWidth="1"/>
    <col min="2" max="2" width="1.125" customWidth="1"/>
    <col min="3" max="3" width="15.125" customWidth="1"/>
    <col min="4" max="4" width="11.125" customWidth="1"/>
    <col min="5" max="5" width="11" customWidth="1"/>
    <col min="6" max="6" width="9.625" customWidth="1"/>
    <col min="7" max="7" width="12.25" customWidth="1"/>
    <col min="8" max="8" width="9.75" customWidth="1"/>
    <col min="9" max="9" width="16.5" customWidth="1"/>
    <col min="10" max="10" width="10" customWidth="1"/>
    <col min="11" max="11" width="9" hidden="1" customWidth="1"/>
    <col min="12" max="13" width="9" customWidth="1"/>
    <col min="14" max="14" width="14.875" customWidth="1"/>
    <col min="15" max="15" width="8.125" customWidth="1"/>
    <col min="16" max="27" width="9" customWidth="1"/>
  </cols>
  <sheetData>
    <row r="1" spans="1:11">
      <c r="A1" s="72"/>
      <c r="B1" s="72"/>
      <c r="C1" s="72"/>
      <c r="D1" s="72"/>
      <c r="E1" s="72"/>
      <c r="F1" s="72"/>
      <c r="G1" s="72"/>
      <c r="H1" s="72"/>
      <c r="I1" s="72"/>
      <c r="J1" s="72"/>
    </row>
    <row r="2" spans="1:11">
      <c r="A2" s="72"/>
      <c r="B2" s="72"/>
      <c r="C2" s="72"/>
      <c r="D2" s="72"/>
      <c r="E2" s="72"/>
      <c r="F2" s="72"/>
      <c r="G2" s="72"/>
      <c r="H2" s="69" t="s">
        <v>1</v>
      </c>
      <c r="I2" s="199">
        <f>'提出表（表紙）'!I2</f>
        <v>0</v>
      </c>
      <c r="J2" s="72"/>
    </row>
    <row r="3" spans="1:11">
      <c r="A3" s="72"/>
      <c r="B3" s="72"/>
      <c r="C3" s="72"/>
      <c r="D3" s="72"/>
      <c r="E3" s="72"/>
      <c r="F3" s="72"/>
      <c r="G3" s="72"/>
      <c r="H3" s="69" t="s">
        <v>0</v>
      </c>
      <c r="I3" s="199" t="str">
        <f>'提出表（表紙）'!I3</f>
        <v/>
      </c>
      <c r="J3" s="72"/>
    </row>
    <row r="4" spans="1:11" ht="6.75" customHeight="1">
      <c r="A4" s="72"/>
      <c r="B4" s="72"/>
      <c r="C4" s="72"/>
      <c r="D4" s="72"/>
      <c r="E4" s="72"/>
      <c r="F4" s="72"/>
      <c r="G4" s="72"/>
      <c r="H4" s="72"/>
      <c r="I4" s="72"/>
      <c r="J4" s="72"/>
    </row>
    <row r="5" spans="1:11" ht="21" customHeight="1">
      <c r="A5" s="72"/>
      <c r="B5" s="72"/>
      <c r="C5" s="293" t="s">
        <v>1740</v>
      </c>
      <c r="D5" s="293"/>
      <c r="E5" s="293"/>
      <c r="F5" s="293"/>
      <c r="G5" s="293"/>
      <c r="H5" s="294"/>
      <c r="I5" s="81"/>
      <c r="J5" s="72"/>
    </row>
    <row r="6" spans="1:11" ht="15" customHeight="1">
      <c r="A6" s="72"/>
      <c r="B6" s="72"/>
      <c r="C6" s="72" t="s">
        <v>830</v>
      </c>
      <c r="D6" s="72"/>
      <c r="E6" s="72"/>
      <c r="F6" s="72"/>
      <c r="G6" s="72"/>
      <c r="H6" s="72"/>
      <c r="I6" s="72"/>
      <c r="J6" s="117"/>
    </row>
    <row r="7" spans="1:11" ht="46.5" customHeight="1">
      <c r="A7" s="72"/>
      <c r="B7" s="72"/>
      <c r="C7" s="158" t="s">
        <v>681</v>
      </c>
      <c r="D7" s="157" t="s">
        <v>893</v>
      </c>
      <c r="E7" s="157" t="s">
        <v>738</v>
      </c>
      <c r="F7" s="157" t="s">
        <v>813</v>
      </c>
      <c r="G7" s="158" t="s">
        <v>686</v>
      </c>
      <c r="H7" s="159" t="s">
        <v>692</v>
      </c>
      <c r="I7" s="157" t="s">
        <v>693</v>
      </c>
      <c r="J7" s="241" t="s">
        <v>892</v>
      </c>
    </row>
    <row r="8" spans="1:11" ht="42.75" customHeight="1">
      <c r="A8" s="72"/>
      <c r="B8" s="72"/>
      <c r="C8" s="171"/>
      <c r="D8" s="146" t="str">
        <f>IF($C8="高総文祭で表彰されたもの","令和７年度",IF($C8="全国大会で表彰されたもの","令和６年９月～令和７年８月",IF($C8="生徒の部活動加入率が高く、活動が積極的に行われていること。","令和７年度",IF($C8="長年にわたり活発な部活動を続けるなど、他の模範となる成果を上げていること。","令和７年４月～令和７年８月まで",""))))</f>
        <v/>
      </c>
      <c r="E8" s="172"/>
      <c r="F8" s="173"/>
      <c r="G8" s="174"/>
      <c r="H8" s="174"/>
      <c r="I8" s="175"/>
      <c r="J8" s="179"/>
      <c r="K8" s="62" t="str">
        <f>IF(ISTEXT(C8),"◯","成績基準を選択して、黄色のセルを埋めてください。")</f>
        <v>成績基準を選択して、黄色のセルを埋めてください。</v>
      </c>
    </row>
    <row r="9" spans="1:11" ht="42.75" customHeight="1">
      <c r="A9" s="72"/>
      <c r="B9" s="72"/>
      <c r="C9" s="171"/>
      <c r="D9" s="146" t="str">
        <f>IF($C9="高総文祭で表彰されたもの","令和７年度",IF($C9="全国大会で表彰されたもの","令和６年９月～令和７年８月",IF($C9="生徒の部活動加入率が高く、活動が積極的に行われていること。","令和７年度",IF($C9="長年にわたり活発な部活動を続けるなど、他の模範となる成果を上げていること。","令和７年４月～令和７年８月まで",""))))</f>
        <v/>
      </c>
      <c r="E9" s="172"/>
      <c r="F9" s="173"/>
      <c r="G9" s="174"/>
      <c r="H9" s="174"/>
      <c r="I9" s="175"/>
      <c r="J9" s="179"/>
      <c r="K9" s="62" t="str">
        <f t="shared" ref="K9:K18" si="0">IF(ISTEXT(C9),"◯","成績基準を選択して、黄色のセルを埋めてください。")</f>
        <v>成績基準を選択して、黄色のセルを埋めてください。</v>
      </c>
    </row>
    <row r="10" spans="1:11" ht="42.75" customHeight="1">
      <c r="A10" s="72"/>
      <c r="B10" s="72"/>
      <c r="C10" s="171"/>
      <c r="D10" s="146" t="str">
        <f t="shared" ref="D10:D18" si="1">IF($C10="高総文祭で表彰されたもの","令和７年度",IF($C10="全国大会で表彰されたもの","令和６年９月～令和７年８月",IF($C10="生徒の部活動加入率が高く、活動が積極的に行われていること。","令和７年度",IF($C10="長年にわたり活発な部活動を続けるなど、他の模範となる成果を上げていること。","令和７年４月～令和７年８月まで",""))))</f>
        <v/>
      </c>
      <c r="E10" s="172"/>
      <c r="F10" s="173"/>
      <c r="G10" s="174"/>
      <c r="H10" s="174"/>
      <c r="I10" s="175"/>
      <c r="J10" s="179"/>
      <c r="K10" s="62" t="str">
        <f t="shared" si="0"/>
        <v>成績基準を選択して、黄色のセルを埋めてください。</v>
      </c>
    </row>
    <row r="11" spans="1:11" ht="42.75" customHeight="1">
      <c r="A11" s="72"/>
      <c r="B11" s="105"/>
      <c r="C11" s="171"/>
      <c r="D11" s="146" t="str">
        <f t="shared" si="1"/>
        <v/>
      </c>
      <c r="E11" s="172"/>
      <c r="F11" s="173"/>
      <c r="G11" s="174"/>
      <c r="H11" s="174"/>
      <c r="I11" s="175"/>
      <c r="J11" s="179"/>
      <c r="K11" s="62" t="str">
        <f t="shared" si="0"/>
        <v>成績基準を選択して、黄色のセルを埋めてください。</v>
      </c>
    </row>
    <row r="12" spans="1:11" ht="42.75" customHeight="1">
      <c r="A12" s="72"/>
      <c r="B12" s="105"/>
      <c r="C12" s="171"/>
      <c r="D12" s="146" t="str">
        <f t="shared" si="1"/>
        <v/>
      </c>
      <c r="E12" s="172"/>
      <c r="F12" s="173"/>
      <c r="G12" s="174"/>
      <c r="H12" s="174"/>
      <c r="I12" s="175"/>
      <c r="J12" s="179"/>
      <c r="K12" s="62" t="str">
        <f t="shared" si="0"/>
        <v>成績基準を選択して、黄色のセルを埋めてください。</v>
      </c>
    </row>
    <row r="13" spans="1:11" ht="42.75" customHeight="1">
      <c r="A13" s="72"/>
      <c r="B13" s="105"/>
      <c r="C13" s="171"/>
      <c r="D13" s="146" t="str">
        <f t="shared" si="1"/>
        <v/>
      </c>
      <c r="E13" s="172"/>
      <c r="F13" s="173"/>
      <c r="G13" s="174"/>
      <c r="H13" s="174"/>
      <c r="I13" s="175"/>
      <c r="J13" s="179"/>
      <c r="K13" s="62" t="str">
        <f t="shared" si="0"/>
        <v>成績基準を選択して、黄色のセルを埋めてください。</v>
      </c>
    </row>
    <row r="14" spans="1:11" ht="42.75" customHeight="1">
      <c r="A14" s="72"/>
      <c r="B14" s="105"/>
      <c r="C14" s="171"/>
      <c r="D14" s="146" t="str">
        <f t="shared" si="1"/>
        <v/>
      </c>
      <c r="E14" s="172"/>
      <c r="F14" s="173"/>
      <c r="G14" s="174"/>
      <c r="H14" s="174"/>
      <c r="I14" s="175"/>
      <c r="J14" s="179"/>
      <c r="K14" s="62" t="str">
        <f t="shared" si="0"/>
        <v>成績基準を選択して、黄色のセルを埋めてください。</v>
      </c>
    </row>
    <row r="15" spans="1:11" ht="42.75" customHeight="1">
      <c r="A15" s="72"/>
      <c r="B15" s="72"/>
      <c r="C15" s="171"/>
      <c r="D15" s="146" t="str">
        <f t="shared" si="1"/>
        <v/>
      </c>
      <c r="E15" s="172"/>
      <c r="F15" s="173"/>
      <c r="G15" s="174"/>
      <c r="H15" s="174"/>
      <c r="I15" s="175"/>
      <c r="J15" s="179"/>
      <c r="K15" s="62" t="str">
        <f t="shared" si="0"/>
        <v>成績基準を選択して、黄色のセルを埋めてください。</v>
      </c>
    </row>
    <row r="16" spans="1:11" ht="42.75" customHeight="1">
      <c r="A16" s="72"/>
      <c r="B16" s="72"/>
      <c r="C16" s="171"/>
      <c r="D16" s="146" t="str">
        <f t="shared" si="1"/>
        <v/>
      </c>
      <c r="E16" s="172"/>
      <c r="F16" s="173"/>
      <c r="G16" s="174"/>
      <c r="H16" s="174"/>
      <c r="I16" s="175"/>
      <c r="J16" s="179"/>
      <c r="K16" s="62" t="str">
        <f t="shared" si="0"/>
        <v>成績基準を選択して、黄色のセルを埋めてください。</v>
      </c>
    </row>
    <row r="17" spans="1:11" ht="42.75" customHeight="1">
      <c r="A17" s="72"/>
      <c r="B17" s="72"/>
      <c r="C17" s="171"/>
      <c r="D17" s="146" t="str">
        <f t="shared" si="1"/>
        <v/>
      </c>
      <c r="E17" s="172"/>
      <c r="F17" s="173"/>
      <c r="G17" s="174"/>
      <c r="H17" s="174"/>
      <c r="I17" s="175"/>
      <c r="J17" s="179"/>
      <c r="K17" s="62" t="str">
        <f t="shared" si="0"/>
        <v>成績基準を選択して、黄色のセルを埋めてください。</v>
      </c>
    </row>
    <row r="18" spans="1:11" ht="42.75" customHeight="1">
      <c r="A18" s="72"/>
      <c r="B18" s="72"/>
      <c r="C18" s="171"/>
      <c r="D18" s="146" t="str">
        <f t="shared" si="1"/>
        <v/>
      </c>
      <c r="E18" s="172"/>
      <c r="F18" s="173"/>
      <c r="G18" s="174"/>
      <c r="H18" s="174"/>
      <c r="I18" s="175"/>
      <c r="J18" s="179"/>
      <c r="K18" s="62" t="str">
        <f t="shared" si="0"/>
        <v>成績基準を選択して、黄色のセルを埋めてください。</v>
      </c>
    </row>
    <row r="19" spans="1:11" ht="21.75" customHeight="1">
      <c r="B19" s="72"/>
      <c r="C19" s="149" t="s">
        <v>739</v>
      </c>
      <c r="D19" s="148"/>
      <c r="E19" s="110"/>
      <c r="F19" s="110"/>
      <c r="G19" s="110"/>
      <c r="H19" s="147"/>
      <c r="I19" s="110"/>
      <c r="J19" s="290"/>
    </row>
    <row r="20" spans="1:11" ht="28.5" customHeight="1">
      <c r="B20" s="72"/>
      <c r="C20" s="295" t="s">
        <v>840</v>
      </c>
      <c r="D20" s="72"/>
      <c r="E20" s="72"/>
      <c r="F20" s="72"/>
      <c r="G20" s="72"/>
      <c r="H20" s="72"/>
      <c r="I20" s="72"/>
      <c r="J20" s="72"/>
    </row>
    <row r="21" spans="1:11" ht="141.75" customHeight="1">
      <c r="B21" s="105"/>
      <c r="C21" s="364"/>
      <c r="D21" s="365"/>
      <c r="E21" s="365"/>
      <c r="F21" s="365"/>
      <c r="G21" s="365"/>
      <c r="H21" s="365"/>
      <c r="I21" s="366"/>
      <c r="J21" s="72"/>
      <c r="K21" s="78" t="str">
        <f>IF(AND(COUNTIF(C8:C18,"長年にわたり活発な部活動を続けるなど、他の模範となる成果を上げていること。"),ISTEXT(C21)),"◯","×")</f>
        <v>×</v>
      </c>
    </row>
    <row r="22" spans="1:11" ht="6.75" customHeight="1">
      <c r="B22" s="72"/>
      <c r="C22" s="72"/>
      <c r="D22" s="72"/>
      <c r="E22" s="72"/>
      <c r="F22" s="72"/>
      <c r="G22" s="72"/>
      <c r="H22" s="72"/>
      <c r="I22" s="72"/>
      <c r="J22" s="72"/>
    </row>
    <row r="23" spans="1:11" ht="15" customHeight="1">
      <c r="B23" s="72"/>
      <c r="C23" s="149"/>
      <c r="D23" s="148"/>
      <c r="E23" s="110"/>
      <c r="F23" s="110"/>
      <c r="G23" s="110"/>
      <c r="H23" s="147"/>
      <c r="I23" s="110"/>
    </row>
    <row r="24" spans="1:11" ht="16.5" hidden="1" customHeight="1">
      <c r="C24" s="104"/>
      <c r="D24" s="111" t="s">
        <v>691</v>
      </c>
      <c r="E24" s="111" t="s">
        <v>630</v>
      </c>
      <c r="F24" s="107"/>
      <c r="G24" s="107"/>
      <c r="H24" s="107"/>
      <c r="I24" s="107"/>
    </row>
    <row r="25" spans="1:11" ht="24.75" hidden="1" customHeight="1">
      <c r="C25" s="106" t="s">
        <v>688</v>
      </c>
      <c r="D25" s="249">
        <f>SUM(I8:I18)</f>
        <v>0</v>
      </c>
      <c r="E25" s="108">
        <f>D25*30</f>
        <v>0</v>
      </c>
      <c r="F25" s="107"/>
      <c r="G25" s="107"/>
      <c r="H25" s="107"/>
      <c r="I25" s="107"/>
    </row>
    <row r="26" spans="1:11" ht="26.25" hidden="1" customHeight="1">
      <c r="C26" s="106" t="s">
        <v>687</v>
      </c>
      <c r="D26" s="108">
        <f>COUNTIF(E8:E18,"団体(部全体）表彰")</f>
        <v>0</v>
      </c>
      <c r="E26" s="108">
        <f>D26*300</f>
        <v>0</v>
      </c>
      <c r="F26" s="107"/>
      <c r="G26" s="107"/>
      <c r="H26" s="107"/>
      <c r="I26" s="107"/>
    </row>
    <row r="27" spans="1:11" ht="22.5" hidden="1" customHeight="1">
      <c r="C27" s="106" t="s">
        <v>689</v>
      </c>
      <c r="D27" s="108" t="str">
        <f>IF(COUNTIF(C8:C18,"生徒の部活動加入率が高く、活動が積極的に行われていること。"),1,"")</f>
        <v/>
      </c>
      <c r="E27" s="108" t="s">
        <v>741</v>
      </c>
      <c r="F27" s="107"/>
      <c r="G27" s="107"/>
      <c r="H27" s="107"/>
      <c r="I27" s="107"/>
    </row>
    <row r="28" spans="1:11" ht="22.5" hidden="1" customHeight="1">
      <c r="C28" s="106" t="s">
        <v>690</v>
      </c>
      <c r="D28" s="108" t="str">
        <f>IF(COUNTIF(C8:C18,"長年にわたり活発な部活動を続けるなど、他の模範となる成果を上げていること。"),1,"")</f>
        <v/>
      </c>
      <c r="E28" s="108" t="s">
        <v>742</v>
      </c>
      <c r="F28" s="107"/>
      <c r="G28" s="107"/>
      <c r="H28" s="107"/>
      <c r="I28" s="107"/>
    </row>
    <row r="29" spans="1:11" ht="30.75" hidden="1" customHeight="1">
      <c r="C29" s="314" t="s">
        <v>740</v>
      </c>
      <c r="D29" s="315" t="str">
        <f>IF(OR(D27=1,D28=1),1,"")</f>
        <v/>
      </c>
      <c r="E29" s="315" t="e">
        <f>D29*300</f>
        <v>#VALUE!</v>
      </c>
      <c r="F29" s="107"/>
      <c r="G29" s="107"/>
      <c r="H29" s="107"/>
      <c r="I29" s="107"/>
    </row>
    <row r="30" spans="1:11">
      <c r="B30" s="72"/>
      <c r="C30" s="72"/>
      <c r="D30" s="72"/>
      <c r="E30" s="72"/>
      <c r="F30" s="72"/>
      <c r="G30" s="72"/>
      <c r="H30" s="72"/>
      <c r="I30" s="72"/>
      <c r="J30" s="72"/>
      <c r="K30" s="72"/>
    </row>
  </sheetData>
  <sheetProtection algorithmName="SHA-512" hashValue="THO6YY0uvEBG0TqHTOj0Jod4Fur6haihtp3ZjvhIzSxjmjDBNUcLSze66zWcOr7MELdyHmjbzS/gt9jYui6H/w==" saltValue="rmDImfXMS2PDYj1k8FG4Lg==" spinCount="100000" sheet="1" formatCells="0" formatColumns="0" formatRows="0"/>
  <mergeCells count="1">
    <mergeCell ref="C21:I21"/>
  </mergeCells>
  <phoneticPr fontId="1"/>
  <conditionalFormatting sqref="C8">
    <cfRule type="expression" dxfId="60" priority="562">
      <formula>ISTEXT(C8:C18)</formula>
    </cfRule>
  </conditionalFormatting>
  <conditionalFormatting sqref="C9:C18">
    <cfRule type="expression" dxfId="59" priority="193">
      <formula>ISTEXT(C9)</formula>
    </cfRule>
  </conditionalFormatting>
  <conditionalFormatting sqref="C19">
    <cfRule type="expression" dxfId="58" priority="575">
      <formula>ISTEXT(C19:C35)</formula>
    </cfRule>
  </conditionalFormatting>
  <conditionalFormatting sqref="C23">
    <cfRule type="expression" dxfId="57" priority="578">
      <formula>ISTEXT(C20:C36)</formula>
    </cfRule>
  </conditionalFormatting>
  <conditionalFormatting sqref="C21:I21">
    <cfRule type="expression" dxfId="56" priority="1">
      <formula>ISTEXT($C$21)</formula>
    </cfRule>
  </conditionalFormatting>
  <conditionalFormatting sqref="D8:D18">
    <cfRule type="expression" dxfId="55" priority="563">
      <formula>ISTEXT(C8:C18)</formula>
    </cfRule>
  </conditionalFormatting>
  <conditionalFormatting sqref="D19">
    <cfRule type="expression" dxfId="54" priority="576">
      <formula>ISTEXT(C19:C35)</formula>
    </cfRule>
  </conditionalFormatting>
  <conditionalFormatting sqref="D23">
    <cfRule type="expression" dxfId="53" priority="580">
      <formula>ISTEXT(C20:C36)</formula>
    </cfRule>
  </conditionalFormatting>
  <conditionalFormatting sqref="E8:E18">
    <cfRule type="expression" dxfId="52" priority="43">
      <formula>ISTEXT($E8)</formula>
    </cfRule>
    <cfRule type="expression" dxfId="51" priority="45">
      <formula>$C8="生徒の部活動加入率が高く、活動が積極的に行われていること。"</formula>
    </cfRule>
  </conditionalFormatting>
  <conditionalFormatting sqref="E9:E18">
    <cfRule type="expression" dxfId="50" priority="44">
      <formula>$C9="長年にわたり活発な部活動を続けるなど、他の模範となる成果を上げていること。"</formula>
    </cfRule>
  </conditionalFormatting>
  <conditionalFormatting sqref="F8">
    <cfRule type="expression" dxfId="49" priority="542">
      <formula>ISNUMBER($F$8)</formula>
    </cfRule>
    <cfRule type="expression" dxfId="48" priority="548">
      <formula>$C8="全国大会で表彰されたもの"</formula>
    </cfRule>
    <cfRule type="expression" dxfId="47" priority="549">
      <formula>C8="高総文祭で表彰されたもの"</formula>
    </cfRule>
  </conditionalFormatting>
  <conditionalFormatting sqref="F9:F18">
    <cfRule type="expression" dxfId="46" priority="188">
      <formula>$C9="全国大会で表彰されたもの"</formula>
    </cfRule>
    <cfRule type="expression" dxfId="45" priority="189">
      <formula>C9="高総文祭で表彰されたもの"</formula>
    </cfRule>
    <cfRule type="expression" dxfId="44" priority="182">
      <formula>ISNUMBER($F9)</formula>
    </cfRule>
  </conditionalFormatting>
  <conditionalFormatting sqref="G8">
    <cfRule type="expression" dxfId="43" priority="545">
      <formula>ISTEXT($G$8)</formula>
    </cfRule>
  </conditionalFormatting>
  <conditionalFormatting sqref="G9:G18">
    <cfRule type="expression" dxfId="42" priority="185">
      <formula>ISTEXT($G9)</formula>
    </cfRule>
  </conditionalFormatting>
  <conditionalFormatting sqref="H8">
    <cfRule type="expression" dxfId="41" priority="544">
      <formula>ISTEXT($H$8)</formula>
    </cfRule>
  </conditionalFormatting>
  <conditionalFormatting sqref="H9:H18">
    <cfRule type="expression" dxfId="40" priority="184">
      <formula>ISTEXT($H9)</formula>
    </cfRule>
  </conditionalFormatting>
  <conditionalFormatting sqref="H8:I8 E8:F8">
    <cfRule type="expression" dxfId="39" priority="550">
      <formula>$C8="長年にわたり活発な部活動を続けるなど、他の模範となる成果を上げていること。"</formula>
    </cfRule>
  </conditionalFormatting>
  <conditionalFormatting sqref="H8:I8">
    <cfRule type="expression" dxfId="38" priority="547">
      <formula>$E8="団体(部全体）表彰"</formula>
    </cfRule>
    <cfRule type="expression" dxfId="37" priority="551">
      <formula>$C8="生徒の部活動加入率が高く、活動が積極的に行われていること。"</formula>
    </cfRule>
  </conditionalFormatting>
  <conditionalFormatting sqref="H9:I18 F9:F18">
    <cfRule type="expression" dxfId="36" priority="190">
      <formula>$C9="長年にわたり活発な部活動を続けるなど、他の模範となる成果を上げていること。"</formula>
    </cfRule>
  </conditionalFormatting>
  <conditionalFormatting sqref="H9:I18">
    <cfRule type="expression" dxfId="35" priority="191">
      <formula>$C9="生徒の部活動加入率が高く、活動が積極的に行われていること。"</formula>
    </cfRule>
    <cfRule type="expression" dxfId="34" priority="187">
      <formula>$E9="団体(部全体）表彰"</formula>
    </cfRule>
  </conditionalFormatting>
  <conditionalFormatting sqref="I2">
    <cfRule type="containsBlanks" dxfId="33" priority="558">
      <formula>LEN(TRIM(I2))=0</formula>
    </cfRule>
    <cfRule type="containsBlanks" priority="559">
      <formula>LEN(TRIM(I2))=0</formula>
    </cfRule>
  </conditionalFormatting>
  <conditionalFormatting sqref="I5">
    <cfRule type="expression" dxfId="32" priority="133">
      <formula>ISTEXT($I$5)</formula>
    </cfRule>
  </conditionalFormatting>
  <conditionalFormatting sqref="I8">
    <cfRule type="expression" dxfId="31" priority="543">
      <formula>ISNUMBER($I$8)</formula>
    </cfRule>
  </conditionalFormatting>
  <conditionalFormatting sqref="I9:I18">
    <cfRule type="expression" dxfId="30" priority="183">
      <formula>ISNUMBER($I9)</formula>
    </cfRule>
  </conditionalFormatting>
  <conditionalFormatting sqref="J8">
    <cfRule type="expression" dxfId="29" priority="42">
      <formula>$C8="生徒の部活動加入率が高く、活動が積極的に行われていること。"</formula>
    </cfRule>
  </conditionalFormatting>
  <conditionalFormatting sqref="J8:J18">
    <cfRule type="expression" dxfId="28" priority="39">
      <formula>$C8=""</formula>
    </cfRule>
    <cfRule type="expression" dxfId="27" priority="40">
      <formula>$C8="全国大会で表彰されたもの"</formula>
    </cfRule>
    <cfRule type="expression" dxfId="26" priority="38">
      <formula>ISTEXT($J8)</formula>
    </cfRule>
    <cfRule type="expression" dxfId="25" priority="41">
      <formula>$C8="高総文祭で表彰されたもの"</formula>
    </cfRule>
  </conditionalFormatting>
  <conditionalFormatting sqref="J9:J18">
    <cfRule type="expression" dxfId="24" priority="4">
      <formula>$C9="生徒の部活動加入率が高く、活動が積極的に行われていること。"</formula>
    </cfRule>
    <cfRule type="expression" dxfId="23" priority="6">
      <formula>$C9="神奈川県高体連表彰"</formula>
    </cfRule>
    <cfRule type="expression" dxfId="22" priority="2">
      <formula>$C9="高野連加入高のうち全国大会へ出場"</formula>
    </cfRule>
  </conditionalFormatting>
  <conditionalFormatting sqref="J18">
    <cfRule type="expression" dxfId="21" priority="3">
      <formula>$C18="高総文祭で表彰されたもの"</formula>
    </cfRule>
  </conditionalFormatting>
  <dataValidations count="2">
    <dataValidation type="list" allowBlank="1" showInputMessage="1" showErrorMessage="1" sqref="C8:C18" xr:uid="{00000000-0002-0000-1100-000000000000}">
      <formula1>"高総文祭で表彰されたもの,全国大会で表彰されたもの,生徒の部活動加入率が高く、活動が積極的に行われていること。,長年にわたり活発な部活動を続けるなど、他の模範となる成果を上げていること。"</formula1>
    </dataValidation>
    <dataValidation type="list" allowBlank="1" showInputMessage="1" showErrorMessage="1" sqref="E8:E18" xr:uid="{00000000-0002-0000-1100-000001000000}">
      <formula1>INDIRECT(C8)</formula1>
    </dataValidation>
  </dataValidations>
  <pageMargins left="0.7" right="0.7" top="0.75" bottom="0.75" header="0.3" footer="0.3"/>
  <pageSetup paperSize="9" scale="84" orientation="portrait" r:id="rId1"/>
  <colBreaks count="1" manualBreakCount="1">
    <brk id="11" max="2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2000000}">
          <x14:formula1>
            <xm:f>sheet!$B$2</xm:f>
          </x14:formula1>
          <xm:sqref>J8:J18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P44"/>
  <sheetViews>
    <sheetView showGridLines="0" view="pageBreakPreview" zoomScaleNormal="100" zoomScaleSheetLayoutView="100" workbookViewId="0">
      <selection activeCell="D8" sqref="D8:I8"/>
    </sheetView>
  </sheetViews>
  <sheetFormatPr defaultRowHeight="13.5"/>
  <cols>
    <col min="1" max="1" width="1" customWidth="1"/>
    <col min="2" max="2" width="1.75" customWidth="1"/>
    <col min="3" max="3" width="27.5" customWidth="1"/>
    <col min="4" max="4" width="10.75" customWidth="1"/>
    <col min="5" max="5" width="6.625" customWidth="1"/>
    <col min="6" max="6" width="5.625" customWidth="1"/>
    <col min="7" max="7" width="6" customWidth="1"/>
    <col min="8" max="8" width="9.125" customWidth="1"/>
    <col min="9" max="9" width="18.25" customWidth="1"/>
    <col min="10" max="10" width="3" hidden="1" customWidth="1"/>
    <col min="11" max="11" width="9" hidden="1" customWidth="1"/>
    <col min="12" max="13" width="0" hidden="1" customWidth="1"/>
    <col min="14" max="14" width="1.75" customWidth="1"/>
  </cols>
  <sheetData>
    <row r="1" spans="1:16">
      <c r="A1" s="72"/>
      <c r="B1" s="72"/>
      <c r="C1" s="72"/>
      <c r="D1" s="72"/>
      <c r="E1" s="72"/>
      <c r="F1" s="72"/>
      <c r="G1" s="72"/>
      <c r="H1" s="72"/>
      <c r="I1" s="72"/>
      <c r="J1" s="72"/>
      <c r="K1" s="72"/>
      <c r="L1" s="72"/>
      <c r="M1" s="72"/>
      <c r="N1" s="72"/>
    </row>
    <row r="2" spans="1:16">
      <c r="A2" s="72"/>
      <c r="B2" s="72"/>
      <c r="C2" s="72"/>
      <c r="D2" s="72"/>
      <c r="E2" s="72"/>
      <c r="F2" s="72"/>
      <c r="G2" s="72"/>
      <c r="H2" s="69" t="s">
        <v>1</v>
      </c>
      <c r="I2" s="199">
        <f>'提出表（表紙）'!I2</f>
        <v>0</v>
      </c>
    </row>
    <row r="3" spans="1:16">
      <c r="A3" s="72"/>
      <c r="B3" s="72"/>
      <c r="C3" s="72"/>
      <c r="D3" s="72"/>
      <c r="E3" s="72"/>
      <c r="F3" s="72"/>
      <c r="G3" s="72"/>
      <c r="H3" s="69" t="s">
        <v>0</v>
      </c>
      <c r="I3" s="199" t="str">
        <f>'提出表（表紙）'!I3</f>
        <v/>
      </c>
      <c r="N3" s="72"/>
    </row>
    <row r="4" spans="1:16">
      <c r="A4" s="72"/>
      <c r="B4" s="72"/>
      <c r="C4" s="72"/>
      <c r="D4" s="72"/>
      <c r="E4" s="72"/>
      <c r="F4" s="72"/>
      <c r="G4" s="72"/>
      <c r="H4" s="72"/>
      <c r="I4" s="72"/>
      <c r="N4" s="72"/>
      <c r="P4" s="72"/>
    </row>
    <row r="5" spans="1:16" ht="24" customHeight="1">
      <c r="A5" s="72"/>
      <c r="B5" s="72"/>
      <c r="C5" s="293" t="s">
        <v>1741</v>
      </c>
      <c r="D5" s="300"/>
      <c r="E5" s="72"/>
      <c r="F5" s="72"/>
      <c r="G5" s="72"/>
      <c r="H5" s="294"/>
      <c r="I5" s="310"/>
      <c r="K5" t="e">
        <f>IF(OR(K15="◯",K30="◯"),"提出可能","提出不可")</f>
        <v>#DIV/0!</v>
      </c>
      <c r="N5" s="72"/>
    </row>
    <row r="6" spans="1:16" ht="8.25" customHeight="1">
      <c r="A6" s="72"/>
      <c r="B6" s="72"/>
      <c r="C6" s="72"/>
      <c r="D6" s="72"/>
      <c r="E6" s="72"/>
      <c r="F6" s="72"/>
      <c r="G6" s="72"/>
      <c r="H6" s="72"/>
      <c r="I6" s="72"/>
      <c r="N6" s="72"/>
    </row>
    <row r="7" spans="1:16" ht="38.25" customHeight="1">
      <c r="A7" s="72"/>
      <c r="B7" s="72"/>
      <c r="C7" s="406" t="s">
        <v>834</v>
      </c>
      <c r="D7" s="406"/>
      <c r="E7" s="406"/>
      <c r="F7" s="406"/>
      <c r="G7" s="406"/>
      <c r="H7" s="406"/>
      <c r="I7" s="406"/>
      <c r="J7" s="67"/>
      <c r="N7" s="72"/>
    </row>
    <row r="8" spans="1:16" ht="49.5" customHeight="1">
      <c r="A8" s="72"/>
      <c r="B8" s="301" t="s">
        <v>796</v>
      </c>
      <c r="C8" s="235" t="s">
        <v>756</v>
      </c>
      <c r="D8" s="407"/>
      <c r="E8" s="407"/>
      <c r="F8" s="407"/>
      <c r="G8" s="407"/>
      <c r="H8" s="407"/>
      <c r="I8" s="407"/>
      <c r="J8" s="67"/>
      <c r="K8" s="68" t="str">
        <f>IF(ISTEXT(D8),"◯","具体的な取組内容を記載してください。")</f>
        <v>具体的な取組内容を記載してください。</v>
      </c>
      <c r="N8" s="72"/>
    </row>
    <row r="9" spans="1:16" ht="54.75" customHeight="1">
      <c r="A9" s="72"/>
      <c r="B9" s="301" t="s">
        <v>797</v>
      </c>
      <c r="C9" s="236" t="s">
        <v>757</v>
      </c>
      <c r="D9" s="229"/>
      <c r="E9" s="115"/>
      <c r="F9" s="115"/>
      <c r="G9" s="115"/>
      <c r="H9" s="115"/>
      <c r="I9" s="115"/>
      <c r="J9" s="67"/>
      <c r="K9" s="68" t="str">
        <f>IF(D9="◯","◯","×の場合、対象外です。")</f>
        <v>×の場合、対象外です。</v>
      </c>
      <c r="N9" s="72"/>
    </row>
    <row r="10" spans="1:16" ht="44.25" customHeight="1">
      <c r="A10" s="72"/>
      <c r="B10" s="301" t="s">
        <v>798</v>
      </c>
      <c r="C10" s="235" t="s">
        <v>1753</v>
      </c>
      <c r="D10" s="179"/>
      <c r="E10" s="100"/>
      <c r="F10" s="100"/>
      <c r="G10" s="100"/>
      <c r="H10" s="100"/>
      <c r="I10" s="100"/>
      <c r="J10" s="67"/>
      <c r="K10" s="78"/>
      <c r="N10" s="72"/>
    </row>
    <row r="11" spans="1:16" ht="27.75" customHeight="1">
      <c r="A11" s="72"/>
      <c r="B11" s="301" t="s">
        <v>799</v>
      </c>
      <c r="C11" s="235" t="s">
        <v>832</v>
      </c>
      <c r="D11" s="229"/>
      <c r="E11" s="100"/>
      <c r="F11" s="100"/>
      <c r="G11" s="100"/>
      <c r="H11" s="100"/>
      <c r="I11" s="100"/>
      <c r="J11" s="67"/>
      <c r="K11" s="68" t="str">
        <f>IF(ISTEXT(D11),"◯","職名を入力してください。")</f>
        <v>職名を入力してください。</v>
      </c>
    </row>
    <row r="12" spans="1:16" ht="30" customHeight="1">
      <c r="A12" s="72"/>
      <c r="B12" s="301" t="s">
        <v>800</v>
      </c>
      <c r="C12" s="235" t="s">
        <v>833</v>
      </c>
      <c r="D12" s="179"/>
      <c r="E12" s="305"/>
      <c r="F12" s="100"/>
      <c r="G12" s="100"/>
      <c r="H12" s="100"/>
      <c r="I12" s="100"/>
      <c r="J12" s="67"/>
      <c r="K12" s="68" t="str">
        <f>IF(ISTEXT(D12),"◯","氏名を入力してください。")</f>
        <v>氏名を入力してください。</v>
      </c>
    </row>
    <row r="13" spans="1:16" ht="33.75" customHeight="1">
      <c r="A13" s="72"/>
      <c r="B13" s="301" t="s">
        <v>801</v>
      </c>
      <c r="C13" s="237" t="s">
        <v>732</v>
      </c>
      <c r="D13" s="179"/>
      <c r="E13" s="100"/>
      <c r="F13" s="100"/>
      <c r="G13" s="100"/>
      <c r="H13" s="100"/>
      <c r="I13" s="100"/>
      <c r="J13" s="67"/>
      <c r="K13" s="68" t="str">
        <f>IF(D13="◯","◯","資料を添付してください。")</f>
        <v>資料を添付してください。</v>
      </c>
    </row>
    <row r="14" spans="1:16" ht="8.25" customHeight="1">
      <c r="A14" s="72"/>
      <c r="B14" s="72"/>
      <c r="C14" s="306"/>
      <c r="D14" s="100"/>
      <c r="E14" s="100"/>
      <c r="F14" s="100"/>
      <c r="G14" s="100"/>
      <c r="H14" s="100"/>
      <c r="I14" s="100"/>
      <c r="J14" s="67"/>
      <c r="N14" s="72"/>
    </row>
    <row r="15" spans="1:16" ht="17.25" hidden="1" customHeight="1">
      <c r="A15" s="72"/>
      <c r="B15" s="72"/>
      <c r="C15" s="113" t="s">
        <v>628</v>
      </c>
      <c r="D15" s="83" t="str">
        <f>K15</f>
        <v>×</v>
      </c>
      <c r="E15" s="305"/>
      <c r="F15" s="100"/>
      <c r="G15" s="100"/>
      <c r="H15" s="100"/>
      <c r="I15" s="100"/>
      <c r="J15" s="67"/>
      <c r="K15" t="str">
        <f>IF(AND(K8="◯",K9="◯",K11="◯",K12="◯",K13="◯"),"◯","×")</f>
        <v>×</v>
      </c>
      <c r="N15" s="72"/>
    </row>
    <row r="16" spans="1:16" ht="6.75" customHeight="1">
      <c r="A16" s="72"/>
      <c r="B16" s="72"/>
      <c r="C16" s="307"/>
      <c r="D16" s="100"/>
      <c r="E16" s="305"/>
      <c r="F16" s="100"/>
      <c r="G16" s="100"/>
      <c r="H16" s="100"/>
      <c r="I16" s="100"/>
      <c r="J16" s="67"/>
      <c r="N16" s="72"/>
    </row>
    <row r="17" spans="1:14" ht="54.75" customHeight="1">
      <c r="A17" s="72"/>
      <c r="B17" s="72"/>
      <c r="C17" s="406" t="s">
        <v>835</v>
      </c>
      <c r="D17" s="406"/>
      <c r="E17" s="406"/>
      <c r="F17" s="406"/>
      <c r="G17" s="406"/>
      <c r="H17" s="406"/>
      <c r="I17" s="406"/>
      <c r="J17" s="67"/>
      <c r="N17" s="72"/>
    </row>
    <row r="18" spans="1:14" ht="51.75" customHeight="1">
      <c r="A18" s="72"/>
      <c r="B18" s="301" t="s">
        <v>796</v>
      </c>
      <c r="C18" s="237" t="s">
        <v>1754</v>
      </c>
      <c r="D18" s="179"/>
      <c r="E18" s="100"/>
      <c r="F18" s="100"/>
      <c r="G18" s="100"/>
      <c r="H18" s="100"/>
      <c r="I18" s="100"/>
      <c r="J18" s="67"/>
      <c r="K18" s="62" t="str">
        <f>IF(ISNUMBER(D18),"◯","人数を入力してください。")</f>
        <v>人数を入力してください。</v>
      </c>
      <c r="N18" s="72"/>
    </row>
    <row r="19" spans="1:14" ht="36" customHeight="1">
      <c r="A19" s="72"/>
      <c r="B19" s="301" t="s">
        <v>797</v>
      </c>
      <c r="C19" s="237" t="s">
        <v>1755</v>
      </c>
      <c r="D19" s="179"/>
      <c r="E19" s="100"/>
      <c r="F19" s="100"/>
      <c r="G19" s="100"/>
      <c r="H19" s="100"/>
      <c r="I19" s="100"/>
      <c r="J19" s="67"/>
      <c r="K19" s="62" t="str">
        <f>IF(ISNUMBER(D19),"◯","人数を入力してください。")</f>
        <v>人数を入力してください。</v>
      </c>
      <c r="N19" s="72"/>
    </row>
    <row r="20" spans="1:14" ht="27" customHeight="1">
      <c r="A20" s="72"/>
      <c r="B20" s="301" t="s">
        <v>798</v>
      </c>
      <c r="C20" s="114" t="s">
        <v>701</v>
      </c>
      <c r="D20" s="156" t="e">
        <f>ROUNDDOWN(D18/D19,2)</f>
        <v>#DIV/0!</v>
      </c>
      <c r="E20" s="100"/>
      <c r="F20" s="100"/>
      <c r="G20" s="100"/>
      <c r="H20" s="100"/>
      <c r="I20" s="100"/>
      <c r="J20" s="67"/>
      <c r="K20" s="62" t="e">
        <f>IF(D20&gt;=5%,"◯","×")</f>
        <v>#DIV/0!</v>
      </c>
      <c r="N20" s="72"/>
    </row>
    <row r="21" spans="1:14" ht="54.75" customHeight="1">
      <c r="A21" s="72"/>
      <c r="B21" s="301" t="s">
        <v>799</v>
      </c>
      <c r="C21" s="237" t="s">
        <v>1791</v>
      </c>
      <c r="D21" s="179"/>
      <c r="E21" s="100"/>
      <c r="F21" s="100"/>
      <c r="G21" s="100"/>
      <c r="H21" s="100"/>
      <c r="I21" s="100"/>
      <c r="J21" s="67"/>
      <c r="K21" s="68" t="str">
        <f>IF(D21="◯","◯","別紙を作成してください。")</f>
        <v>別紙を作成してください。</v>
      </c>
      <c r="N21" s="72"/>
    </row>
    <row r="22" spans="1:14" ht="39.75" customHeight="1">
      <c r="A22" s="72"/>
      <c r="B22" s="301" t="s">
        <v>800</v>
      </c>
      <c r="C22" s="235" t="s">
        <v>1792</v>
      </c>
      <c r="D22" s="179"/>
      <c r="E22" s="100"/>
      <c r="F22" s="100"/>
      <c r="G22" s="100"/>
      <c r="H22" s="100"/>
      <c r="I22" s="100"/>
      <c r="J22" s="67"/>
      <c r="N22" s="72"/>
    </row>
    <row r="23" spans="1:14" ht="30" customHeight="1">
      <c r="A23" s="72"/>
      <c r="B23" s="301" t="s">
        <v>801</v>
      </c>
      <c r="C23" s="235" t="s">
        <v>832</v>
      </c>
      <c r="D23" s="179"/>
      <c r="E23" s="100"/>
      <c r="F23" s="100"/>
      <c r="G23" s="100"/>
      <c r="H23" s="100"/>
      <c r="I23" s="100"/>
      <c r="J23" s="67"/>
      <c r="K23" s="68" t="str">
        <f>IF(ISTEXT(D23),"◯","職名を入力してください。")</f>
        <v>職名を入力してください。</v>
      </c>
      <c r="N23" s="72"/>
    </row>
    <row r="24" spans="1:14" ht="25.5" customHeight="1">
      <c r="A24" s="72"/>
      <c r="B24" s="301" t="s">
        <v>802</v>
      </c>
      <c r="C24" s="235" t="s">
        <v>833</v>
      </c>
      <c r="D24" s="179"/>
      <c r="E24" s="100"/>
      <c r="F24" s="100"/>
      <c r="G24" s="100"/>
      <c r="H24" s="100"/>
      <c r="I24" s="100"/>
      <c r="J24" s="67"/>
      <c r="K24" s="68" t="str">
        <f>IF(ISTEXT(D24),"◯","氏名を入力してください。")</f>
        <v>氏名を入力してください。</v>
      </c>
      <c r="N24" s="72"/>
    </row>
    <row r="25" spans="1:14" ht="25.5" customHeight="1">
      <c r="A25" s="72"/>
      <c r="B25" s="301" t="s">
        <v>803</v>
      </c>
      <c r="C25" s="235" t="s">
        <v>758</v>
      </c>
      <c r="D25" s="179"/>
      <c r="E25" s="100"/>
      <c r="F25" s="100"/>
      <c r="G25" s="100"/>
      <c r="H25" s="100"/>
      <c r="I25" s="100"/>
      <c r="J25" s="67"/>
      <c r="K25" s="68" t="str">
        <f>IF(ISTEXT(D25),"◯","常勤・非常勤を選択してください。")</f>
        <v>常勤・非常勤を選択してください。</v>
      </c>
      <c r="N25" s="72"/>
    </row>
    <row r="26" spans="1:14" ht="26.25" customHeight="1">
      <c r="A26" s="72"/>
      <c r="B26" s="301" t="s">
        <v>804</v>
      </c>
      <c r="C26" s="235" t="s">
        <v>759</v>
      </c>
      <c r="D26" s="170"/>
      <c r="E26" s="100"/>
      <c r="F26" s="100"/>
      <c r="G26" s="100"/>
      <c r="H26" s="100"/>
      <c r="I26" s="100"/>
      <c r="J26" s="67"/>
      <c r="K26" s="62" t="str">
        <f>IF(D26&gt;=3,"◯","×")</f>
        <v>×</v>
      </c>
      <c r="N26" s="72"/>
    </row>
    <row r="27" spans="1:14" ht="27" customHeight="1">
      <c r="A27" s="72"/>
      <c r="B27" s="301" t="s">
        <v>805</v>
      </c>
      <c r="C27" s="237" t="s">
        <v>760</v>
      </c>
      <c r="D27" s="179"/>
      <c r="E27" s="100"/>
      <c r="F27" s="100"/>
      <c r="G27" s="100"/>
      <c r="H27" s="100"/>
      <c r="I27" s="100"/>
      <c r="J27" s="67"/>
      <c r="K27" s="62" t="str">
        <f>IF(D27&gt;=12,"◯","×")</f>
        <v>×</v>
      </c>
      <c r="N27" s="72"/>
    </row>
    <row r="28" spans="1:14" ht="16.5" customHeight="1">
      <c r="A28" s="72"/>
      <c r="B28" s="72"/>
      <c r="C28" s="311"/>
      <c r="D28" s="100"/>
      <c r="E28" s="100"/>
      <c r="F28" s="100"/>
      <c r="G28" s="100"/>
      <c r="H28" s="100"/>
      <c r="I28" s="100"/>
      <c r="J28" s="67"/>
      <c r="N28" s="72"/>
    </row>
    <row r="29" spans="1:14" ht="18.75" customHeight="1">
      <c r="A29" s="72"/>
      <c r="B29" s="72"/>
      <c r="C29" s="311"/>
      <c r="D29" s="100"/>
      <c r="E29" s="100"/>
      <c r="F29" s="100"/>
      <c r="G29" s="100"/>
      <c r="H29" s="100"/>
      <c r="I29" s="100"/>
      <c r="J29" s="67"/>
      <c r="N29" s="72"/>
    </row>
    <row r="30" spans="1:14" ht="19.5" hidden="1" customHeight="1">
      <c r="A30" s="72"/>
      <c r="C30" s="312" t="s">
        <v>628</v>
      </c>
      <c r="D30" s="313" t="e">
        <f>K30</f>
        <v>#DIV/0!</v>
      </c>
      <c r="E30" s="67"/>
      <c r="F30" s="67"/>
      <c r="G30" s="67"/>
      <c r="H30" s="67"/>
      <c r="I30" s="100"/>
      <c r="J30" s="67"/>
      <c r="K30" t="e">
        <f>IF(AND(K18="◯",K19="◯",K20="◯",K21="◯",K23="◯",K24="◯",K25="◯",K26="◯",K27="◯"),"◯","×")</f>
        <v>#DIV/0!</v>
      </c>
      <c r="N30" s="72"/>
    </row>
    <row r="31" spans="1:14">
      <c r="A31" s="72"/>
      <c r="B31" s="72"/>
      <c r="C31" s="100"/>
      <c r="D31" s="100"/>
      <c r="E31" s="100"/>
      <c r="F31" s="100"/>
      <c r="G31" s="100"/>
      <c r="H31" s="100"/>
      <c r="I31" s="100"/>
      <c r="J31" s="100"/>
      <c r="K31" s="72"/>
      <c r="L31" s="72"/>
      <c r="M31" s="72"/>
      <c r="N31" s="72"/>
    </row>
    <row r="32" spans="1:14">
      <c r="C32" s="67"/>
      <c r="D32" s="67"/>
      <c r="E32" s="67"/>
      <c r="F32" s="67"/>
      <c r="G32" s="67"/>
      <c r="H32" s="67"/>
      <c r="I32" s="100"/>
      <c r="J32" s="67"/>
    </row>
    <row r="33" spans="3:10">
      <c r="C33" s="67"/>
      <c r="D33" s="67"/>
      <c r="E33" s="67"/>
      <c r="F33" s="67"/>
      <c r="G33" s="67"/>
      <c r="H33" s="67"/>
      <c r="I33" s="100"/>
      <c r="J33" s="67"/>
    </row>
    <row r="34" spans="3:10">
      <c r="C34" s="67"/>
      <c r="D34" s="67"/>
      <c r="E34" s="67"/>
      <c r="F34" s="67"/>
      <c r="G34" s="67"/>
      <c r="H34" s="67"/>
      <c r="I34" s="100"/>
      <c r="J34" s="67"/>
    </row>
    <row r="35" spans="3:10">
      <c r="I35" s="72"/>
    </row>
    <row r="36" spans="3:10">
      <c r="I36" s="72"/>
    </row>
    <row r="37" spans="3:10">
      <c r="I37" s="72"/>
    </row>
    <row r="38" spans="3:10">
      <c r="I38" s="72"/>
    </row>
    <row r="39" spans="3:10">
      <c r="I39" s="72"/>
    </row>
    <row r="40" spans="3:10">
      <c r="I40" s="72"/>
    </row>
    <row r="41" spans="3:10">
      <c r="I41" s="72"/>
    </row>
    <row r="42" spans="3:10">
      <c r="I42" s="72"/>
    </row>
    <row r="43" spans="3:10">
      <c r="I43" s="72"/>
    </row>
    <row r="44" spans="3:10">
      <c r="I44" s="72"/>
    </row>
  </sheetData>
  <sheetProtection algorithmName="SHA-512" hashValue="B8eqfbiEgTnbOkitXX6T5w0q5G9yIaZQQHgQjiS+i+VEvplnsqOFBdCcGLNUtPkNQDIgGXBKTykpAQ7EZcVcyg==" saltValue="STSb38bNMG5V7bZ1bER5FA==" spinCount="100000" sheet="1" formatCells="0" formatColumns="0" formatRows="0"/>
  <mergeCells count="3">
    <mergeCell ref="C7:I7"/>
    <mergeCell ref="D8:I8"/>
    <mergeCell ref="C17:I17"/>
  </mergeCells>
  <phoneticPr fontId="1"/>
  <conditionalFormatting sqref="D9">
    <cfRule type="expression" dxfId="20" priority="21">
      <formula>ISTEXT(D9)</formula>
    </cfRule>
  </conditionalFormatting>
  <conditionalFormatting sqref="D10">
    <cfRule type="expression" dxfId="19" priority="19">
      <formula>ISTEXT($D$10)</formula>
    </cfRule>
  </conditionalFormatting>
  <conditionalFormatting sqref="D10:D13">
    <cfRule type="expression" dxfId="18" priority="12">
      <formula>$D$9="×"</formula>
    </cfRule>
    <cfRule type="expression" dxfId="17" priority="20">
      <formula>$D$9="×"</formula>
    </cfRule>
  </conditionalFormatting>
  <conditionalFormatting sqref="D11:D13">
    <cfRule type="expression" dxfId="16" priority="15">
      <formula>ISTEXT(D11)</formula>
    </cfRule>
  </conditionalFormatting>
  <conditionalFormatting sqref="D18">
    <cfRule type="expression" dxfId="15" priority="13">
      <formula>ISNUMBER($D$18)</formula>
    </cfRule>
  </conditionalFormatting>
  <conditionalFormatting sqref="D19">
    <cfRule type="expression" dxfId="14" priority="11">
      <formula>ISNUMBER($D$19)</formula>
    </cfRule>
  </conditionalFormatting>
  <conditionalFormatting sqref="D20">
    <cfRule type="expression" dxfId="13" priority="10">
      <formula>ISNUMBER($D$20)</formula>
    </cfRule>
  </conditionalFormatting>
  <conditionalFormatting sqref="D21">
    <cfRule type="expression" dxfId="12" priority="8">
      <formula>ISTEXT($D$21)</formula>
    </cfRule>
  </conditionalFormatting>
  <conditionalFormatting sqref="D21:D27">
    <cfRule type="expression" dxfId="11" priority="9">
      <formula>"$C22&lt;5%"</formula>
    </cfRule>
  </conditionalFormatting>
  <conditionalFormatting sqref="D22">
    <cfRule type="expression" dxfId="10" priority="7">
      <formula>ISTEXT($D22)</formula>
    </cfRule>
  </conditionalFormatting>
  <conditionalFormatting sqref="D22:D27">
    <cfRule type="expression" dxfId="9" priority="1">
      <formula>$D$21="×"</formula>
    </cfRule>
  </conditionalFormatting>
  <conditionalFormatting sqref="D23">
    <cfRule type="expression" dxfId="8" priority="6">
      <formula>ISTEXT($D$23)</formula>
    </cfRule>
  </conditionalFormatting>
  <conditionalFormatting sqref="D24">
    <cfRule type="expression" dxfId="7" priority="5">
      <formula>ISTEXT($D$24)</formula>
    </cfRule>
  </conditionalFormatting>
  <conditionalFormatting sqref="D25">
    <cfRule type="expression" dxfId="6" priority="4">
      <formula>ISTEXT($D$25)</formula>
    </cfRule>
  </conditionalFormatting>
  <conditionalFormatting sqref="D26">
    <cfRule type="expression" dxfId="5" priority="3">
      <formula>ISNUMBER($D$26)</formula>
    </cfRule>
  </conditionalFormatting>
  <conditionalFormatting sqref="D27">
    <cfRule type="expression" dxfId="4" priority="2">
      <formula>ISNUMBER($D$27)</formula>
    </cfRule>
  </conditionalFormatting>
  <conditionalFormatting sqref="D8:I8">
    <cfRule type="expression" dxfId="3" priority="22">
      <formula>ISTEXT(D8)</formula>
    </cfRule>
  </conditionalFormatting>
  <conditionalFormatting sqref="I2">
    <cfRule type="containsBlanks" dxfId="2" priority="23">
      <formula>LEN(TRIM(I2))=0</formula>
    </cfRule>
    <cfRule type="containsBlanks" priority="24">
      <formula>LEN(TRIM(I2))=0</formula>
    </cfRule>
  </conditionalFormatting>
  <conditionalFormatting sqref="I5">
    <cfRule type="expression" dxfId="1" priority="14">
      <formula>ISTEXT($I$5)</formula>
    </cfRule>
  </conditionalFormatting>
  <pageMargins left="0.7" right="0.7" top="0.75" bottom="0.75" header="0.3" footer="0.3"/>
  <pageSetup paperSize="9" scale="9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200-000000000000}">
          <x14:formula1>
            <xm:f>sheet!$B$1:$B$3</xm:f>
          </x14:formula1>
          <xm:sqref>D10 D22 D13</xm:sqref>
        </x14:dataValidation>
        <x14:dataValidation type="list" allowBlank="1" showInputMessage="1" showErrorMessage="1" xr:uid="{00000000-0002-0000-1200-000001000000}">
          <x14:formula1>
            <xm:f>sheet!$B$2:$B$3</xm:f>
          </x14:formula1>
          <xm:sqref>D9 D21</xm:sqref>
        </x14:dataValidation>
        <x14:dataValidation type="list" allowBlank="1" showInputMessage="1" showErrorMessage="1" xr:uid="{00000000-0002-0000-1200-000002000000}">
          <x14:formula1>
            <xm:f>sheet!$B$39:$B$40</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B2:G108"/>
  <sheetViews>
    <sheetView topLeftCell="C22" workbookViewId="0">
      <selection activeCell="G39" sqref="G39"/>
    </sheetView>
  </sheetViews>
  <sheetFormatPr defaultRowHeight="13.5"/>
  <cols>
    <col min="1" max="1" width="2.375" customWidth="1"/>
    <col min="2" max="2" width="54.5" customWidth="1"/>
    <col min="3" max="3" width="35.5" customWidth="1"/>
    <col min="4" max="4" width="51.5" customWidth="1"/>
    <col min="5" max="5" width="61.125" customWidth="1"/>
    <col min="6" max="6" width="15" customWidth="1"/>
    <col min="7" max="7" width="26.125" customWidth="1"/>
  </cols>
  <sheetData>
    <row r="2" spans="2:2">
      <c r="B2" t="s">
        <v>21</v>
      </c>
    </row>
    <row r="3" spans="2:2">
      <c r="B3" t="s">
        <v>22</v>
      </c>
    </row>
    <row r="5" spans="2:2">
      <c r="B5" t="s">
        <v>619</v>
      </c>
    </row>
    <row r="7" spans="2:2">
      <c r="B7" t="s">
        <v>620</v>
      </c>
    </row>
    <row r="8" spans="2:2">
      <c r="B8" t="s">
        <v>621</v>
      </c>
    </row>
    <row r="9" spans="2:2">
      <c r="B9" t="s">
        <v>622</v>
      </c>
    </row>
    <row r="10" spans="2:2">
      <c r="B10" t="s">
        <v>623</v>
      </c>
    </row>
    <row r="12" spans="2:2">
      <c r="B12" t="s">
        <v>623</v>
      </c>
    </row>
    <row r="15" spans="2:2">
      <c r="B15" t="s">
        <v>624</v>
      </c>
    </row>
    <row r="16" spans="2:2">
      <c r="B16" t="s">
        <v>625</v>
      </c>
    </row>
    <row r="17" spans="2:7">
      <c r="B17" t="s">
        <v>626</v>
      </c>
    </row>
    <row r="19" spans="2:7">
      <c r="B19" t="s">
        <v>633</v>
      </c>
    </row>
    <row r="20" spans="2:7">
      <c r="B20" t="s">
        <v>641</v>
      </c>
    </row>
    <row r="21" spans="2:7">
      <c r="B21" t="s">
        <v>634</v>
      </c>
    </row>
    <row r="23" spans="2:7">
      <c r="B23" t="s">
        <v>1756</v>
      </c>
    </row>
    <row r="25" spans="2:7">
      <c r="B25" t="s">
        <v>643</v>
      </c>
    </row>
    <row r="26" spans="2:7">
      <c r="B26" t="s">
        <v>644</v>
      </c>
    </row>
    <row r="27" spans="2:7">
      <c r="B27" t="s">
        <v>645</v>
      </c>
    </row>
    <row r="28" spans="2:7">
      <c r="B28" t="s">
        <v>646</v>
      </c>
    </row>
    <row r="30" spans="2:7">
      <c r="B30" t="s">
        <v>785</v>
      </c>
      <c r="C30" t="s">
        <v>789</v>
      </c>
      <c r="D30" t="s">
        <v>787</v>
      </c>
      <c r="E30" t="s">
        <v>790</v>
      </c>
      <c r="F30" t="s">
        <v>791</v>
      </c>
      <c r="G30" t="s">
        <v>792</v>
      </c>
    </row>
    <row r="31" spans="2:7">
      <c r="B31" t="s">
        <v>786</v>
      </c>
    </row>
    <row r="32" spans="2:7">
      <c r="B32" t="s">
        <v>787</v>
      </c>
    </row>
    <row r="33" spans="2:6">
      <c r="B33" s="276" t="s">
        <v>790</v>
      </c>
    </row>
    <row r="34" spans="2:6">
      <c r="B34" s="276" t="s">
        <v>791</v>
      </c>
    </row>
    <row r="35" spans="2:6">
      <c r="B35" s="276" t="s">
        <v>792</v>
      </c>
    </row>
    <row r="36" spans="2:6">
      <c r="B36" t="s">
        <v>788</v>
      </c>
    </row>
    <row r="39" spans="2:6">
      <c r="B39" t="s">
        <v>733</v>
      </c>
    </row>
    <row r="40" spans="2:6">
      <c r="B40" t="s">
        <v>734</v>
      </c>
    </row>
    <row r="42" spans="2:6">
      <c r="B42" s="68" t="s">
        <v>682</v>
      </c>
      <c r="C42" s="68" t="s">
        <v>683</v>
      </c>
      <c r="D42" s="62" t="s">
        <v>684</v>
      </c>
      <c r="E42" s="62" t="s">
        <v>685</v>
      </c>
      <c r="F42" s="68"/>
    </row>
    <row r="43" spans="2:6">
      <c r="B43" t="s">
        <v>737</v>
      </c>
      <c r="C43" t="s">
        <v>737</v>
      </c>
      <c r="D43" s="68"/>
      <c r="E43" s="68"/>
      <c r="F43" s="68"/>
    </row>
    <row r="44" spans="2:6">
      <c r="B44" t="s">
        <v>735</v>
      </c>
      <c r="C44" t="s">
        <v>735</v>
      </c>
      <c r="D44" s="62"/>
      <c r="E44" s="62"/>
      <c r="F44" s="62"/>
    </row>
    <row r="45" spans="2:6">
      <c r="B45" t="s">
        <v>736</v>
      </c>
      <c r="D45" s="62"/>
      <c r="E45" s="62"/>
      <c r="F45" s="62"/>
    </row>
    <row r="47" spans="2:6">
      <c r="B47" s="68" t="s">
        <v>694</v>
      </c>
      <c r="C47" s="68" t="s">
        <v>695</v>
      </c>
      <c r="D47" s="62" t="s">
        <v>684</v>
      </c>
      <c r="E47" s="62" t="s">
        <v>685</v>
      </c>
      <c r="F47" s="68"/>
    </row>
    <row r="48" spans="2:6">
      <c r="B48" t="s">
        <v>737</v>
      </c>
      <c r="C48" t="s">
        <v>737</v>
      </c>
      <c r="D48" s="68"/>
      <c r="E48" s="68"/>
      <c r="F48" s="68"/>
    </row>
    <row r="49" spans="2:6">
      <c r="B49" t="s">
        <v>735</v>
      </c>
      <c r="C49" t="s">
        <v>735</v>
      </c>
      <c r="D49" s="62"/>
      <c r="E49" s="62"/>
      <c r="F49" s="62"/>
    </row>
    <row r="50" spans="2:6">
      <c r="B50" t="s">
        <v>736</v>
      </c>
      <c r="C50" t="s">
        <v>736</v>
      </c>
      <c r="D50" s="62"/>
      <c r="E50" s="62"/>
      <c r="F50" s="62"/>
    </row>
    <row r="53" spans="2:6">
      <c r="B53" t="s">
        <v>737</v>
      </c>
    </row>
    <row r="54" spans="2:6">
      <c r="B54" t="s">
        <v>735</v>
      </c>
    </row>
    <row r="55" spans="2:6">
      <c r="B55" t="s">
        <v>736</v>
      </c>
    </row>
    <row r="60" spans="2:6">
      <c r="B60" t="s">
        <v>737</v>
      </c>
      <c r="C60" t="s">
        <v>737</v>
      </c>
    </row>
    <row r="61" spans="2:6">
      <c r="B61" t="s">
        <v>735</v>
      </c>
      <c r="C61" t="s">
        <v>735</v>
      </c>
    </row>
    <row r="62" spans="2:6">
      <c r="B62" t="s">
        <v>736</v>
      </c>
      <c r="C62" t="s">
        <v>736</v>
      </c>
    </row>
    <row r="65" spans="2:2">
      <c r="B65" t="s">
        <v>746</v>
      </c>
    </row>
    <row r="66" spans="2:2">
      <c r="B66" t="s">
        <v>747</v>
      </c>
    </row>
    <row r="67" spans="2:2" ht="15.75" customHeight="1">
      <c r="B67" t="s">
        <v>623</v>
      </c>
    </row>
    <row r="69" spans="2:2">
      <c r="B69" t="s">
        <v>745</v>
      </c>
    </row>
    <row r="70" spans="2:2">
      <c r="B70" t="s">
        <v>623</v>
      </c>
    </row>
    <row r="73" spans="2:2">
      <c r="B73" t="s">
        <v>748</v>
      </c>
    </row>
    <row r="74" spans="2:2">
      <c r="B74" t="s">
        <v>897</v>
      </c>
    </row>
    <row r="75" spans="2:2" ht="14.25" customHeight="1">
      <c r="B75" t="s">
        <v>749</v>
      </c>
    </row>
    <row r="76" spans="2:2" ht="15.75" customHeight="1"/>
    <row r="77" spans="2:2">
      <c r="B77" t="s">
        <v>750</v>
      </c>
    </row>
    <row r="78" spans="2:2">
      <c r="B78" t="s">
        <v>751</v>
      </c>
    </row>
    <row r="79" spans="2:2">
      <c r="B79" t="s">
        <v>752</v>
      </c>
    </row>
    <row r="81" spans="2:2">
      <c r="B81" t="s">
        <v>773</v>
      </c>
    </row>
    <row r="82" spans="2:2">
      <c r="B82" t="s">
        <v>774</v>
      </c>
    </row>
    <row r="83" spans="2:2">
      <c r="B83" t="s">
        <v>775</v>
      </c>
    </row>
    <row r="84" spans="2:2">
      <c r="B84" t="s">
        <v>776</v>
      </c>
    </row>
    <row r="85" spans="2:2">
      <c r="B85" t="s">
        <v>777</v>
      </c>
    </row>
    <row r="87" spans="2:2">
      <c r="B87" t="s">
        <v>779</v>
      </c>
    </row>
    <row r="88" spans="2:2">
      <c r="B88" t="s">
        <v>780</v>
      </c>
    </row>
    <row r="89" spans="2:2">
      <c r="B89" t="s">
        <v>781</v>
      </c>
    </row>
    <row r="90" spans="2:2">
      <c r="B90" t="s">
        <v>782</v>
      </c>
    </row>
    <row r="91" spans="2:2">
      <c r="B91" t="s">
        <v>793</v>
      </c>
    </row>
    <row r="92" spans="2:2">
      <c r="B92" t="s">
        <v>783</v>
      </c>
    </row>
    <row r="94" spans="2:2">
      <c r="B94" t="s">
        <v>857</v>
      </c>
    </row>
    <row r="96" spans="2:2">
      <c r="B96" t="s">
        <v>858</v>
      </c>
    </row>
    <row r="97" spans="2:2">
      <c r="B97" t="s">
        <v>861</v>
      </c>
    </row>
    <row r="98" spans="2:2">
      <c r="B98" t="s">
        <v>866</v>
      </c>
    </row>
    <row r="99" spans="2:2">
      <c r="B99" t="s">
        <v>862</v>
      </c>
    </row>
    <row r="101" spans="2:2">
      <c r="B101" t="s">
        <v>859</v>
      </c>
    </row>
    <row r="102" spans="2:2">
      <c r="B102" t="s">
        <v>860</v>
      </c>
    </row>
    <row r="103" spans="2:2">
      <c r="B103" t="s">
        <v>863</v>
      </c>
    </row>
    <row r="104" spans="2:2">
      <c r="B104" t="s">
        <v>864</v>
      </c>
    </row>
    <row r="106" spans="2:2">
      <c r="B106" t="s">
        <v>1757</v>
      </c>
    </row>
    <row r="107" spans="2:2">
      <c r="B107" t="s">
        <v>1759</v>
      </c>
    </row>
    <row r="108" spans="2:2">
      <c r="B108" t="s">
        <v>1758</v>
      </c>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B1:G46"/>
  <sheetViews>
    <sheetView showGridLines="0" view="pageBreakPreview" zoomScaleNormal="100" zoomScaleSheetLayoutView="100" workbookViewId="0">
      <selection activeCell="C7" sqref="C7"/>
    </sheetView>
  </sheetViews>
  <sheetFormatPr defaultRowHeight="13.5"/>
  <cols>
    <col min="1" max="1" width="1" customWidth="1"/>
    <col min="2" max="2" width="10.25" customWidth="1"/>
    <col min="3" max="3" width="12.75" customWidth="1"/>
    <col min="4" max="4" width="12.875" customWidth="1"/>
    <col min="5" max="5" width="21.75" customWidth="1"/>
    <col min="6" max="6" width="12.625" customWidth="1"/>
    <col min="7" max="7" width="15.5" customWidth="1"/>
    <col min="8" max="8" width="1.5" customWidth="1"/>
  </cols>
  <sheetData>
    <row r="1" spans="2:7" ht="5.25" customHeight="1">
      <c r="G1" s="67"/>
    </row>
    <row r="2" spans="2:7">
      <c r="F2" s="117" t="s">
        <v>1</v>
      </c>
      <c r="G2" s="239">
        <f>'提出表（表紙）'!I2</f>
        <v>0</v>
      </c>
    </row>
    <row r="3" spans="2:7">
      <c r="F3" s="76" t="s">
        <v>0</v>
      </c>
      <c r="G3" s="240" t="str">
        <f>'提出表（表紙）'!I3</f>
        <v/>
      </c>
    </row>
    <row r="4" spans="2:7" ht="7.5" customHeight="1"/>
    <row r="5" spans="2:7" ht="7.5" customHeight="1"/>
    <row r="6" spans="2:7" ht="36" customHeight="1">
      <c r="B6" s="116" t="s">
        <v>696</v>
      </c>
      <c r="C6" s="116" t="s">
        <v>697</v>
      </c>
      <c r="D6" s="116" t="s">
        <v>698</v>
      </c>
      <c r="E6" s="116" t="s">
        <v>699</v>
      </c>
      <c r="F6" s="109" t="s">
        <v>700</v>
      </c>
    </row>
    <row r="7" spans="2:7" ht="36" customHeight="1">
      <c r="B7" s="116">
        <v>1</v>
      </c>
      <c r="C7" s="166"/>
      <c r="D7" s="166"/>
      <c r="E7" s="166"/>
      <c r="F7" s="166"/>
    </row>
    <row r="8" spans="2:7" ht="36" customHeight="1">
      <c r="B8" s="116">
        <v>2</v>
      </c>
      <c r="C8" s="166"/>
      <c r="D8" s="166"/>
      <c r="E8" s="166"/>
      <c r="F8" s="166"/>
    </row>
    <row r="9" spans="2:7" ht="36" customHeight="1">
      <c r="B9" s="116">
        <v>3</v>
      </c>
      <c r="C9" s="166"/>
      <c r="D9" s="166"/>
      <c r="E9" s="166"/>
      <c r="F9" s="166"/>
    </row>
    <row r="10" spans="2:7" ht="36" customHeight="1">
      <c r="B10" s="116">
        <v>4</v>
      </c>
      <c r="C10" s="166"/>
      <c r="D10" s="166"/>
      <c r="E10" s="166"/>
      <c r="F10" s="166"/>
      <c r="G10" s="72"/>
    </row>
    <row r="11" spans="2:7" ht="36" customHeight="1">
      <c r="B11" s="116">
        <v>5</v>
      </c>
      <c r="C11" s="166"/>
      <c r="D11" s="166"/>
      <c r="E11" s="166"/>
      <c r="F11" s="166"/>
    </row>
    <row r="12" spans="2:7" ht="36" customHeight="1">
      <c r="B12" s="116">
        <v>6</v>
      </c>
      <c r="C12" s="166"/>
      <c r="D12" s="166"/>
      <c r="E12" s="166"/>
      <c r="F12" s="166"/>
    </row>
    <row r="13" spans="2:7" ht="36" customHeight="1">
      <c r="B13" s="116">
        <v>7</v>
      </c>
      <c r="C13" s="166"/>
      <c r="D13" s="166"/>
      <c r="E13" s="166"/>
      <c r="F13" s="166"/>
    </row>
    <row r="14" spans="2:7" ht="36" customHeight="1">
      <c r="B14" s="116">
        <v>8</v>
      </c>
      <c r="C14" s="166"/>
      <c r="D14" s="166"/>
      <c r="E14" s="166"/>
      <c r="F14" s="166"/>
    </row>
    <row r="15" spans="2:7" ht="36" customHeight="1">
      <c r="B15" s="116">
        <v>9</v>
      </c>
      <c r="C15" s="166"/>
      <c r="D15" s="166"/>
      <c r="E15" s="166"/>
      <c r="F15" s="166"/>
    </row>
    <row r="16" spans="2:7" ht="36" customHeight="1">
      <c r="B16" s="116">
        <v>10</v>
      </c>
      <c r="C16" s="166"/>
      <c r="D16" s="166"/>
      <c r="E16" s="166"/>
      <c r="F16" s="166"/>
    </row>
    <row r="17" spans="2:7" ht="36" customHeight="1">
      <c r="B17" s="116">
        <v>11</v>
      </c>
      <c r="C17" s="166"/>
      <c r="D17" s="166"/>
      <c r="E17" s="166"/>
      <c r="F17" s="166"/>
    </row>
    <row r="18" spans="2:7" ht="36" customHeight="1">
      <c r="B18" s="116">
        <v>12</v>
      </c>
      <c r="C18" s="166"/>
      <c r="D18" s="166"/>
      <c r="E18" s="166"/>
      <c r="F18" s="166"/>
    </row>
    <row r="19" spans="2:7" ht="36" customHeight="1">
      <c r="B19" s="116">
        <v>13</v>
      </c>
      <c r="C19" s="166"/>
      <c r="D19" s="166"/>
      <c r="E19" s="166"/>
      <c r="F19" s="166"/>
    </row>
    <row r="20" spans="2:7" ht="36" customHeight="1">
      <c r="B20" s="116">
        <v>14</v>
      </c>
      <c r="C20" s="166"/>
      <c r="D20" s="166"/>
      <c r="E20" s="166"/>
      <c r="F20" s="166"/>
    </row>
    <row r="21" spans="2:7" ht="36" customHeight="1">
      <c r="B21" s="116">
        <v>15</v>
      </c>
      <c r="C21" s="166"/>
      <c r="D21" s="166"/>
      <c r="E21" s="166"/>
      <c r="F21" s="166"/>
    </row>
    <row r="22" spans="2:7" ht="36" customHeight="1">
      <c r="B22" s="116">
        <v>16</v>
      </c>
      <c r="C22" s="166"/>
      <c r="D22" s="166"/>
      <c r="E22" s="166"/>
      <c r="F22" s="166"/>
    </row>
    <row r="23" spans="2:7" ht="36" customHeight="1">
      <c r="B23" s="116">
        <v>17</v>
      </c>
      <c r="C23" s="166"/>
      <c r="D23" s="166"/>
      <c r="E23" s="166"/>
      <c r="F23" s="166"/>
    </row>
    <row r="24" spans="2:7" ht="36" customHeight="1">
      <c r="B24" s="116">
        <v>18</v>
      </c>
      <c r="C24" s="166"/>
      <c r="D24" s="166"/>
      <c r="E24" s="166"/>
      <c r="F24" s="166"/>
    </row>
    <row r="25" spans="2:7" ht="36" customHeight="1">
      <c r="B25" s="116">
        <v>19</v>
      </c>
      <c r="C25" s="166"/>
      <c r="D25" s="166"/>
      <c r="E25" s="166"/>
      <c r="F25" s="166"/>
    </row>
    <row r="26" spans="2:7" ht="36" customHeight="1">
      <c r="B26" s="116">
        <v>20</v>
      </c>
      <c r="C26" s="166"/>
      <c r="D26" s="166"/>
      <c r="E26" s="166"/>
      <c r="F26" s="166"/>
    </row>
    <row r="27" spans="2:7" ht="36" customHeight="1">
      <c r="B27" s="116">
        <v>21</v>
      </c>
      <c r="C27" s="167"/>
      <c r="D27" s="168"/>
      <c r="E27" s="168"/>
      <c r="F27" s="168"/>
      <c r="G27" s="100"/>
    </row>
    <row r="28" spans="2:7" ht="36" customHeight="1">
      <c r="B28" s="116">
        <v>22</v>
      </c>
      <c r="C28" s="168"/>
      <c r="D28" s="168"/>
      <c r="E28" s="168"/>
      <c r="F28" s="168"/>
      <c r="G28" s="100"/>
    </row>
    <row r="29" spans="2:7" ht="36" customHeight="1">
      <c r="B29" s="116">
        <v>23</v>
      </c>
      <c r="C29" s="168"/>
      <c r="D29" s="168"/>
      <c r="E29" s="168"/>
      <c r="F29" s="168"/>
      <c r="G29" s="100"/>
    </row>
    <row r="30" spans="2:7" ht="36" customHeight="1">
      <c r="B30" s="116">
        <v>24</v>
      </c>
      <c r="C30" s="169"/>
      <c r="D30" s="168"/>
      <c r="E30" s="168"/>
      <c r="F30" s="168"/>
      <c r="G30" s="100"/>
    </row>
    <row r="31" spans="2:7" ht="36" customHeight="1">
      <c r="B31" s="116">
        <v>25</v>
      </c>
      <c r="C31" s="168"/>
      <c r="D31" s="168"/>
      <c r="E31" s="168"/>
      <c r="F31" s="168"/>
      <c r="G31" s="100"/>
    </row>
    <row r="32" spans="2:7" ht="36" customHeight="1">
      <c r="B32" s="116">
        <v>26</v>
      </c>
      <c r="C32" s="168"/>
      <c r="D32" s="168"/>
      <c r="E32" s="168"/>
      <c r="F32" s="168"/>
      <c r="G32" s="67"/>
    </row>
    <row r="33" spans="2:7" ht="36" customHeight="1">
      <c r="B33" s="116">
        <v>27</v>
      </c>
      <c r="C33" s="168"/>
      <c r="D33" s="168"/>
      <c r="E33" s="168"/>
      <c r="F33" s="168"/>
      <c r="G33" s="67"/>
    </row>
    <row r="34" spans="2:7" ht="36" customHeight="1">
      <c r="B34" s="116">
        <v>28</v>
      </c>
      <c r="C34" s="168"/>
      <c r="D34" s="168"/>
      <c r="E34" s="168"/>
      <c r="F34" s="168"/>
      <c r="G34" s="67"/>
    </row>
    <row r="35" spans="2:7" ht="36" customHeight="1">
      <c r="B35" s="116">
        <v>29</v>
      </c>
      <c r="C35" s="164"/>
      <c r="D35" s="164"/>
      <c r="E35" s="164"/>
      <c r="F35" s="164"/>
    </row>
    <row r="36" spans="2:7" ht="36" customHeight="1">
      <c r="B36" s="116">
        <v>30</v>
      </c>
      <c r="C36" s="164"/>
      <c r="D36" s="164"/>
      <c r="E36" s="164"/>
      <c r="F36" s="164"/>
    </row>
    <row r="37" spans="2:7" ht="36" customHeight="1">
      <c r="B37" s="116">
        <v>31</v>
      </c>
      <c r="C37" s="164"/>
      <c r="D37" s="164"/>
      <c r="E37" s="164"/>
      <c r="F37" s="164"/>
    </row>
    <row r="38" spans="2:7" ht="36" customHeight="1">
      <c r="B38" s="116">
        <v>32</v>
      </c>
      <c r="C38" s="164"/>
      <c r="D38" s="164"/>
      <c r="E38" s="164"/>
      <c r="F38" s="164"/>
    </row>
    <row r="39" spans="2:7" ht="36" customHeight="1">
      <c r="B39" s="116">
        <v>33</v>
      </c>
      <c r="C39" s="164"/>
      <c r="D39" s="164"/>
      <c r="E39" s="164"/>
      <c r="F39" s="164"/>
    </row>
    <row r="40" spans="2:7" ht="36" customHeight="1">
      <c r="B40" s="116">
        <v>34</v>
      </c>
      <c r="C40" s="164"/>
      <c r="D40" s="164"/>
      <c r="E40" s="164"/>
      <c r="F40" s="164"/>
    </row>
    <row r="41" spans="2:7" ht="36" customHeight="1">
      <c r="B41" s="116">
        <v>35</v>
      </c>
      <c r="C41" s="164"/>
      <c r="D41" s="164"/>
      <c r="E41" s="164"/>
      <c r="F41" s="164"/>
    </row>
    <row r="42" spans="2:7" ht="36" customHeight="1">
      <c r="B42" s="116">
        <v>36</v>
      </c>
      <c r="C42" s="164"/>
      <c r="D42" s="164"/>
      <c r="E42" s="164"/>
      <c r="F42" s="164"/>
    </row>
    <row r="43" spans="2:7" ht="36" customHeight="1">
      <c r="B43" s="116">
        <v>37</v>
      </c>
      <c r="C43" s="164"/>
      <c r="D43" s="164"/>
      <c r="E43" s="164"/>
      <c r="F43" s="164"/>
    </row>
    <row r="44" spans="2:7" ht="36" customHeight="1">
      <c r="B44" s="116">
        <v>38</v>
      </c>
      <c r="C44" s="164"/>
      <c r="D44" s="164"/>
      <c r="E44" s="164"/>
      <c r="F44" s="164"/>
    </row>
    <row r="45" spans="2:7" ht="36" customHeight="1">
      <c r="B45" s="116">
        <v>39</v>
      </c>
      <c r="C45" s="164"/>
      <c r="D45" s="164"/>
      <c r="E45" s="164"/>
      <c r="F45" s="164"/>
    </row>
    <row r="46" spans="2:7" ht="36" customHeight="1">
      <c r="B46" s="116">
        <v>40</v>
      </c>
      <c r="C46" s="164"/>
      <c r="D46" s="164"/>
      <c r="E46" s="164"/>
      <c r="F46" s="164"/>
    </row>
  </sheetData>
  <sheetProtection password="988D" sheet="1" formatCells="0" formatColumns="0" formatRows="0"/>
  <phoneticPr fontId="1"/>
  <pageMargins left="0.7" right="0.7" top="0.75" bottom="0.75" header="0.3" footer="0.3"/>
  <pageSetup paperSize="9" scale="94" orientation="portrait" r:id="rId1"/>
  <rowBreaks count="1" manualBreakCount="1">
    <brk id="26"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S28"/>
  <sheetViews>
    <sheetView showGridLines="0" view="pageBreakPreview" zoomScaleNormal="100" zoomScaleSheetLayoutView="100" workbookViewId="0">
      <selection activeCell="D9" sqref="D9:L9"/>
    </sheetView>
  </sheetViews>
  <sheetFormatPr defaultRowHeight="13.5"/>
  <cols>
    <col min="1" max="1" width="0.75" customWidth="1"/>
    <col min="2" max="2" width="9.125" customWidth="1"/>
    <col min="3" max="3" width="7.25" customWidth="1"/>
    <col min="4" max="13" width="3.75" customWidth="1"/>
    <col min="14" max="14" width="4.375" customWidth="1"/>
    <col min="15" max="15" width="9.25" customWidth="1"/>
    <col min="16" max="16" width="17.25" customWidth="1"/>
    <col min="17" max="17" width="1.625" customWidth="1"/>
    <col min="18" max="18" width="10.5" hidden="1" customWidth="1"/>
    <col min="19" max="19" width="1.375" hidden="1" customWidth="1"/>
    <col min="20" max="22" width="0" hidden="1" customWidth="1"/>
  </cols>
  <sheetData>
    <row r="1" spans="1:19">
      <c r="A1" s="72"/>
      <c r="B1" s="72"/>
      <c r="C1" s="72"/>
      <c r="D1" s="72"/>
      <c r="E1" s="72"/>
      <c r="F1" s="72"/>
      <c r="G1" s="72"/>
      <c r="H1" s="72"/>
      <c r="I1" s="72"/>
      <c r="J1" s="72"/>
      <c r="K1" s="72"/>
      <c r="L1" s="72"/>
      <c r="M1" s="72"/>
      <c r="N1" s="72"/>
      <c r="O1" s="72"/>
      <c r="P1" s="72"/>
      <c r="Q1" s="72"/>
      <c r="S1" s="72"/>
    </row>
    <row r="2" spans="1:19">
      <c r="A2" s="72"/>
      <c r="B2" s="72"/>
      <c r="C2" s="72"/>
      <c r="D2" s="72"/>
      <c r="E2" s="72"/>
      <c r="F2" s="72"/>
      <c r="G2" s="72"/>
      <c r="H2" s="72"/>
      <c r="I2" s="72"/>
      <c r="J2" s="72"/>
      <c r="K2" s="72"/>
      <c r="L2" s="72"/>
      <c r="M2" s="72"/>
      <c r="N2" s="72"/>
      <c r="O2" s="72" t="s">
        <v>1</v>
      </c>
      <c r="P2" s="239">
        <f>'提出表（表紙）'!I2</f>
        <v>0</v>
      </c>
      <c r="Q2" s="72"/>
    </row>
    <row r="3" spans="1:19">
      <c r="A3" s="72"/>
      <c r="B3" s="72"/>
      <c r="C3" s="72"/>
      <c r="D3" s="72"/>
      <c r="E3" s="72"/>
      <c r="F3" s="72"/>
      <c r="G3" s="72"/>
      <c r="H3" s="72"/>
      <c r="I3" s="72"/>
      <c r="J3" s="72"/>
      <c r="K3" s="72"/>
      <c r="L3" s="72"/>
      <c r="M3" s="72"/>
      <c r="N3" s="72"/>
      <c r="O3" s="72" t="s">
        <v>0</v>
      </c>
      <c r="P3" s="240" t="str">
        <f>'提出表（表紙）'!I3</f>
        <v/>
      </c>
      <c r="Q3" s="238"/>
    </row>
    <row r="4" spans="1:19" ht="10.5" customHeight="1">
      <c r="A4" s="72"/>
      <c r="B4" s="72"/>
      <c r="C4" s="72"/>
      <c r="D4" s="72"/>
      <c r="E4" s="72"/>
      <c r="F4" s="72"/>
      <c r="G4" s="72"/>
      <c r="H4" s="72"/>
      <c r="I4" s="72"/>
      <c r="J4" s="72"/>
      <c r="K4" s="72"/>
      <c r="L4" s="72"/>
      <c r="M4" s="72"/>
      <c r="N4" s="72"/>
      <c r="O4" s="72"/>
      <c r="P4" s="72"/>
    </row>
    <row r="5" spans="1:19" ht="19.5" customHeight="1">
      <c r="A5" s="72"/>
      <c r="B5" s="300" t="s">
        <v>1738</v>
      </c>
      <c r="C5" s="72"/>
      <c r="D5" s="72"/>
      <c r="E5" s="72"/>
      <c r="F5" s="72"/>
      <c r="G5" s="72"/>
      <c r="H5" s="72"/>
      <c r="I5" s="72"/>
      <c r="J5" s="72"/>
      <c r="K5" s="72"/>
      <c r="L5" s="72"/>
      <c r="M5" s="72"/>
      <c r="N5" s="72"/>
      <c r="O5" s="294"/>
      <c r="P5" s="310"/>
      <c r="Q5" s="112"/>
      <c r="R5" t="str">
        <f>IF(R20="〇","提出可能","提出不可")</f>
        <v>提出不可</v>
      </c>
    </row>
    <row r="6" spans="1:19" ht="15.75" customHeight="1">
      <c r="A6" s="72"/>
      <c r="B6" s="300"/>
      <c r="C6" s="72"/>
      <c r="D6" s="72"/>
      <c r="E6" s="72"/>
      <c r="F6" s="72"/>
      <c r="G6" s="72"/>
      <c r="H6" s="72"/>
      <c r="I6" s="72"/>
      <c r="J6" s="72"/>
      <c r="K6" s="72"/>
      <c r="L6" s="72"/>
      <c r="M6" s="72"/>
      <c r="N6" s="72"/>
      <c r="O6" s="294"/>
      <c r="P6" s="310"/>
      <c r="Q6" s="112"/>
    </row>
    <row r="7" spans="1:19" ht="28.5" customHeight="1">
      <c r="A7" s="72"/>
      <c r="B7" s="308"/>
      <c r="C7" s="72"/>
      <c r="D7" s="72"/>
      <c r="E7" s="72"/>
      <c r="F7" s="72"/>
      <c r="G7" s="72"/>
      <c r="H7" s="72"/>
      <c r="I7" s="72"/>
      <c r="J7" s="72"/>
      <c r="K7" s="72"/>
      <c r="L7" s="72"/>
      <c r="M7" s="72"/>
      <c r="N7" s="72"/>
      <c r="O7" s="72"/>
      <c r="P7" s="72"/>
    </row>
    <row r="8" spans="1:19" ht="28.5" customHeight="1">
      <c r="A8" s="72"/>
      <c r="B8" s="308"/>
      <c r="C8" s="274"/>
      <c r="D8" s="412" t="s">
        <v>702</v>
      </c>
      <c r="E8" s="413"/>
      <c r="F8" s="413"/>
      <c r="G8" s="413"/>
      <c r="H8" s="413"/>
      <c r="I8" s="413"/>
      <c r="J8" s="413"/>
      <c r="K8" s="413"/>
      <c r="L8" s="414"/>
      <c r="M8" s="72"/>
      <c r="N8" s="72"/>
      <c r="O8" s="72"/>
      <c r="P8" s="72"/>
    </row>
    <row r="9" spans="1:19" ht="33.75" customHeight="1">
      <c r="A9" s="72"/>
      <c r="B9" s="308"/>
      <c r="C9" s="275">
        <v>1</v>
      </c>
      <c r="D9" s="409"/>
      <c r="E9" s="410"/>
      <c r="F9" s="410"/>
      <c r="G9" s="410"/>
      <c r="H9" s="410"/>
      <c r="I9" s="410"/>
      <c r="J9" s="410"/>
      <c r="K9" s="410"/>
      <c r="L9" s="411"/>
      <c r="M9" s="72"/>
      <c r="N9" s="72"/>
      <c r="O9" s="72"/>
      <c r="P9" s="72"/>
      <c r="R9" t="b">
        <f>ISTEXT(D9)</f>
        <v>0</v>
      </c>
    </row>
    <row r="10" spans="1:19" ht="33.75" customHeight="1">
      <c r="A10" s="72"/>
      <c r="B10" s="72"/>
      <c r="C10" s="275">
        <v>2</v>
      </c>
      <c r="D10" s="409"/>
      <c r="E10" s="410"/>
      <c r="F10" s="410"/>
      <c r="G10" s="410"/>
      <c r="H10" s="410"/>
      <c r="I10" s="410"/>
      <c r="J10" s="410"/>
      <c r="K10" s="410"/>
      <c r="L10" s="411"/>
      <c r="M10" s="72"/>
      <c r="N10" s="72"/>
      <c r="O10" s="72"/>
      <c r="P10" s="72"/>
      <c r="R10" t="b">
        <f t="shared" ref="R10:R18" si="0">ISTEXT(D10)</f>
        <v>0</v>
      </c>
    </row>
    <row r="11" spans="1:19" ht="33.75" customHeight="1">
      <c r="A11" s="72"/>
      <c r="B11" s="72"/>
      <c r="C11" s="275">
        <v>3</v>
      </c>
      <c r="D11" s="409"/>
      <c r="E11" s="410"/>
      <c r="F11" s="410"/>
      <c r="G11" s="410"/>
      <c r="H11" s="410"/>
      <c r="I11" s="410"/>
      <c r="J11" s="410"/>
      <c r="K11" s="410"/>
      <c r="L11" s="411"/>
      <c r="M11" s="72"/>
      <c r="N11" s="72"/>
      <c r="O11" s="72"/>
      <c r="P11" s="72"/>
      <c r="R11" t="b">
        <f t="shared" si="0"/>
        <v>0</v>
      </c>
    </row>
    <row r="12" spans="1:19" ht="33.75" customHeight="1">
      <c r="A12" s="72"/>
      <c r="B12" s="72"/>
      <c r="C12" s="275">
        <v>4</v>
      </c>
      <c r="D12" s="409"/>
      <c r="E12" s="410"/>
      <c r="F12" s="410"/>
      <c r="G12" s="410"/>
      <c r="H12" s="410"/>
      <c r="I12" s="410"/>
      <c r="J12" s="410"/>
      <c r="K12" s="410"/>
      <c r="L12" s="411"/>
      <c r="M12" s="72"/>
      <c r="N12" s="72"/>
      <c r="O12" s="72"/>
      <c r="P12" s="72"/>
      <c r="R12" t="b">
        <f t="shared" si="0"/>
        <v>0</v>
      </c>
    </row>
    <row r="13" spans="1:19" ht="33.75" customHeight="1">
      <c r="A13" s="72"/>
      <c r="B13" s="72"/>
      <c r="C13" s="275">
        <v>5</v>
      </c>
      <c r="D13" s="409"/>
      <c r="E13" s="410"/>
      <c r="F13" s="410"/>
      <c r="G13" s="410"/>
      <c r="H13" s="410"/>
      <c r="I13" s="410"/>
      <c r="J13" s="410"/>
      <c r="K13" s="410"/>
      <c r="L13" s="411"/>
      <c r="M13" s="72"/>
      <c r="N13" s="72"/>
      <c r="O13" s="72"/>
      <c r="P13" s="72"/>
      <c r="R13" t="b">
        <f t="shared" si="0"/>
        <v>0</v>
      </c>
    </row>
    <row r="14" spans="1:19" ht="33.75" customHeight="1">
      <c r="A14" s="72"/>
      <c r="B14" s="72"/>
      <c r="C14" s="275">
        <v>6</v>
      </c>
      <c r="D14" s="409"/>
      <c r="E14" s="410"/>
      <c r="F14" s="410"/>
      <c r="G14" s="410"/>
      <c r="H14" s="410"/>
      <c r="I14" s="410"/>
      <c r="J14" s="410"/>
      <c r="K14" s="410"/>
      <c r="L14" s="411"/>
      <c r="M14" s="72"/>
      <c r="N14" s="72"/>
      <c r="O14" s="72"/>
      <c r="P14" s="72"/>
      <c r="R14" t="b">
        <f t="shared" si="0"/>
        <v>0</v>
      </c>
    </row>
    <row r="15" spans="1:19" ht="33.75" customHeight="1">
      <c r="A15" s="72"/>
      <c r="B15" s="72"/>
      <c r="C15" s="275">
        <v>7</v>
      </c>
      <c r="D15" s="409"/>
      <c r="E15" s="410"/>
      <c r="F15" s="410"/>
      <c r="G15" s="410"/>
      <c r="H15" s="410"/>
      <c r="I15" s="410"/>
      <c r="J15" s="410"/>
      <c r="K15" s="410"/>
      <c r="L15" s="411"/>
      <c r="M15" s="72"/>
      <c r="N15" s="72"/>
      <c r="O15" s="72"/>
      <c r="P15" s="72"/>
      <c r="R15" t="b">
        <f t="shared" si="0"/>
        <v>0</v>
      </c>
    </row>
    <row r="16" spans="1:19" ht="33.75" customHeight="1">
      <c r="A16" s="72"/>
      <c r="B16" s="72"/>
      <c r="C16" s="275">
        <v>8</v>
      </c>
      <c r="D16" s="409"/>
      <c r="E16" s="410"/>
      <c r="F16" s="410"/>
      <c r="G16" s="410"/>
      <c r="H16" s="410"/>
      <c r="I16" s="410"/>
      <c r="J16" s="410"/>
      <c r="K16" s="410"/>
      <c r="L16" s="411"/>
      <c r="M16" s="72"/>
      <c r="N16" s="72"/>
      <c r="O16" s="72"/>
      <c r="P16" s="72"/>
      <c r="R16" t="b">
        <f t="shared" si="0"/>
        <v>0</v>
      </c>
    </row>
    <row r="17" spans="1:19" ht="33.75" customHeight="1">
      <c r="A17" s="72"/>
      <c r="B17" s="72"/>
      <c r="C17" s="275">
        <v>9</v>
      </c>
      <c r="D17" s="409"/>
      <c r="E17" s="410"/>
      <c r="F17" s="410"/>
      <c r="G17" s="410"/>
      <c r="H17" s="410"/>
      <c r="I17" s="410"/>
      <c r="J17" s="410"/>
      <c r="K17" s="410"/>
      <c r="L17" s="411"/>
      <c r="M17" s="72"/>
      <c r="N17" s="72"/>
      <c r="O17" s="72"/>
      <c r="P17" s="72"/>
      <c r="R17" t="b">
        <f t="shared" si="0"/>
        <v>0</v>
      </c>
      <c r="S17" s="72"/>
    </row>
    <row r="18" spans="1:19" ht="33.75" customHeight="1">
      <c r="A18" s="72"/>
      <c r="B18" s="72"/>
      <c r="C18" s="275">
        <v>10</v>
      </c>
      <c r="D18" s="409"/>
      <c r="E18" s="410"/>
      <c r="F18" s="410"/>
      <c r="G18" s="410"/>
      <c r="H18" s="410"/>
      <c r="I18" s="410"/>
      <c r="J18" s="410"/>
      <c r="K18" s="410"/>
      <c r="L18" s="411"/>
      <c r="M18" s="72"/>
      <c r="N18" s="72"/>
      <c r="O18" s="72"/>
      <c r="P18" s="72"/>
      <c r="R18" t="b">
        <f t="shared" si="0"/>
        <v>0</v>
      </c>
      <c r="S18" s="72"/>
    </row>
    <row r="19" spans="1:19" ht="18.75" customHeight="1">
      <c r="A19" s="72"/>
      <c r="B19" s="72"/>
      <c r="C19" s="72"/>
      <c r="D19" s="72"/>
      <c r="E19" s="72"/>
      <c r="F19" s="72"/>
      <c r="G19" s="72"/>
      <c r="H19" s="72"/>
      <c r="I19" s="72"/>
      <c r="J19" s="72"/>
      <c r="K19" s="72"/>
      <c r="L19" s="72"/>
      <c r="M19" s="72"/>
      <c r="N19" s="72"/>
      <c r="O19" s="72"/>
      <c r="P19" s="72"/>
      <c r="S19" s="72"/>
    </row>
    <row r="20" spans="1:19" ht="34.5" customHeight="1">
      <c r="A20" s="72"/>
      <c r="B20" s="302" t="s">
        <v>884</v>
      </c>
      <c r="C20" s="302"/>
      <c r="D20" s="302"/>
      <c r="E20" s="302"/>
      <c r="F20" s="302"/>
      <c r="G20" s="302"/>
      <c r="H20" s="302"/>
      <c r="I20" s="302"/>
      <c r="J20" s="302"/>
      <c r="K20" s="302"/>
      <c r="L20" s="302"/>
      <c r="M20" s="302"/>
      <c r="N20" s="302"/>
      <c r="O20" s="302"/>
      <c r="P20" s="302"/>
      <c r="R20" s="260" t="str">
        <f>IF(COUNTIF(R9:R18,"TRUE"),"〇","×")</f>
        <v>×</v>
      </c>
      <c r="S20" s="72"/>
    </row>
    <row r="21" spans="1:19" ht="16.5" customHeight="1">
      <c r="A21" s="72"/>
      <c r="B21" s="302" t="s">
        <v>885</v>
      </c>
      <c r="C21" s="302"/>
      <c r="D21" s="302"/>
      <c r="E21" s="302"/>
      <c r="F21" s="302"/>
      <c r="G21" s="302"/>
      <c r="H21" s="302"/>
      <c r="I21" s="302"/>
      <c r="J21" s="302"/>
      <c r="K21" s="302"/>
      <c r="L21" s="302"/>
      <c r="M21" s="302"/>
      <c r="N21" s="302"/>
      <c r="O21" s="302"/>
      <c r="P21" s="302"/>
      <c r="S21" s="72"/>
    </row>
    <row r="22" spans="1:19">
      <c r="A22" s="72"/>
      <c r="B22" s="302"/>
      <c r="C22" s="302"/>
      <c r="D22" s="302"/>
      <c r="E22" s="302"/>
      <c r="F22" s="302"/>
      <c r="G22" s="302"/>
      <c r="H22" s="302"/>
      <c r="I22" s="302"/>
      <c r="J22" s="302"/>
      <c r="K22" s="302"/>
      <c r="L22" s="302"/>
      <c r="M22" s="302"/>
      <c r="N22" s="302"/>
      <c r="O22" s="302"/>
      <c r="P22" s="302"/>
      <c r="R22" s="260">
        <f>COUNTIF(R9:R18,TRUE)</f>
        <v>0</v>
      </c>
      <c r="S22" s="72"/>
    </row>
    <row r="23" spans="1:19">
      <c r="A23" s="72"/>
      <c r="B23" s="408" t="s">
        <v>886</v>
      </c>
      <c r="C23" s="408"/>
      <c r="D23" s="408"/>
      <c r="E23" s="408"/>
      <c r="F23" s="408"/>
      <c r="G23" s="408"/>
      <c r="H23" s="408"/>
      <c r="I23" s="408"/>
      <c r="J23" s="408"/>
      <c r="K23" s="408"/>
      <c r="L23" s="408"/>
      <c r="M23" s="408"/>
      <c r="N23" s="408"/>
      <c r="O23" s="408"/>
      <c r="P23" s="302"/>
      <c r="S23" s="72"/>
    </row>
    <row r="24" spans="1:19">
      <c r="A24" s="72"/>
      <c r="B24" s="302"/>
      <c r="C24" s="302"/>
      <c r="D24" s="302"/>
      <c r="E24" s="302"/>
      <c r="F24" s="302"/>
      <c r="G24" s="302"/>
      <c r="H24" s="302"/>
      <c r="I24" s="302"/>
      <c r="J24" s="302"/>
      <c r="K24" s="302"/>
      <c r="L24" s="302"/>
      <c r="M24" s="302"/>
      <c r="N24" s="302"/>
      <c r="O24" s="302"/>
      <c r="P24" s="302"/>
      <c r="S24" s="72"/>
    </row>
    <row r="25" spans="1:19" ht="32.25" customHeight="1">
      <c r="A25" s="72"/>
      <c r="B25" s="408" t="s">
        <v>895</v>
      </c>
      <c r="C25" s="408"/>
      <c r="D25" s="408"/>
      <c r="E25" s="408"/>
      <c r="F25" s="408"/>
      <c r="G25" s="408"/>
      <c r="H25" s="408"/>
      <c r="I25" s="408"/>
      <c r="J25" s="408"/>
      <c r="K25" s="408"/>
      <c r="L25" s="408"/>
      <c r="M25" s="408"/>
      <c r="N25" s="408"/>
      <c r="O25" s="408"/>
      <c r="P25" s="408"/>
      <c r="S25" s="72"/>
    </row>
    <row r="26" spans="1:19">
      <c r="A26" s="72"/>
      <c r="B26" s="302"/>
      <c r="C26" s="302"/>
      <c r="D26" s="302"/>
      <c r="E26" s="302"/>
      <c r="F26" s="302"/>
      <c r="G26" s="302"/>
      <c r="H26" s="302"/>
      <c r="I26" s="302"/>
      <c r="J26" s="302"/>
      <c r="K26" s="302"/>
      <c r="L26" s="302"/>
      <c r="M26" s="302"/>
      <c r="N26" s="302"/>
      <c r="O26" s="302"/>
      <c r="P26" s="302"/>
      <c r="S26" s="72"/>
    </row>
    <row r="27" spans="1:19">
      <c r="A27" s="117"/>
      <c r="B27" s="302"/>
      <c r="C27" s="302"/>
      <c r="D27" s="302"/>
      <c r="E27" s="302"/>
      <c r="F27" s="302"/>
      <c r="G27" s="302"/>
      <c r="H27" s="302"/>
      <c r="I27" s="302"/>
      <c r="J27" s="302"/>
      <c r="K27" s="302"/>
      <c r="L27" s="302"/>
      <c r="M27" s="302"/>
      <c r="N27" s="302"/>
      <c r="O27" s="302"/>
      <c r="P27" s="302"/>
      <c r="S27" s="72"/>
    </row>
    <row r="28" spans="1:19">
      <c r="B28" s="66"/>
      <c r="C28" s="66"/>
      <c r="D28" s="66"/>
      <c r="E28" s="66"/>
      <c r="F28" s="66"/>
      <c r="G28" s="66"/>
      <c r="H28" s="66"/>
      <c r="I28" s="66"/>
      <c r="J28" s="66"/>
      <c r="K28" s="66"/>
      <c r="L28" s="66"/>
      <c r="M28" s="66"/>
      <c r="N28" s="66"/>
      <c r="O28" s="66"/>
      <c r="P28" s="66"/>
      <c r="S28" s="72"/>
    </row>
  </sheetData>
  <sheetProtection algorithmName="SHA-512" hashValue="nHi4qatDUiMKOXjq2zw3r0r/pY8ngFXqjC3w4tnjN3rzw/+nXk65k5aphALo5oDiVEM8Z74hBzZIdprUslnRjg==" saltValue="wu0W55TlblQnXN5/XojcMw==" spinCount="100000" sheet="1" formatCells="0" formatColumns="0"/>
  <mergeCells count="13">
    <mergeCell ref="B25:P25"/>
    <mergeCell ref="D17:L17"/>
    <mergeCell ref="D18:L18"/>
    <mergeCell ref="B23:O23"/>
    <mergeCell ref="D8:L8"/>
    <mergeCell ref="D9:L9"/>
    <mergeCell ref="D10:L10"/>
    <mergeCell ref="D11:L11"/>
    <mergeCell ref="D12:L12"/>
    <mergeCell ref="D13:L13"/>
    <mergeCell ref="D14:L14"/>
    <mergeCell ref="D15:L15"/>
    <mergeCell ref="D16:L16"/>
  </mergeCells>
  <phoneticPr fontId="1"/>
  <conditionalFormatting sqref="P5:Q6">
    <cfRule type="expression" dxfId="0" priority="2">
      <formula>ISTEXT(P5)</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B1:G24"/>
  <sheetViews>
    <sheetView workbookViewId="0">
      <selection activeCell="B12" sqref="B12"/>
    </sheetView>
  </sheetViews>
  <sheetFormatPr defaultRowHeight="13.5"/>
  <cols>
    <col min="1" max="1" width="4.25" customWidth="1"/>
    <col min="2" max="2" width="58.75" customWidth="1"/>
    <col min="3" max="3" width="64" customWidth="1"/>
    <col min="4" max="4" width="48.625" customWidth="1"/>
    <col min="5" max="5" width="68.875" customWidth="1"/>
    <col min="6" max="6" width="24.875" customWidth="1"/>
  </cols>
  <sheetData>
    <row r="1" spans="2:7">
      <c r="B1" t="s">
        <v>811</v>
      </c>
      <c r="C1" t="s">
        <v>808</v>
      </c>
      <c r="D1" t="s">
        <v>812</v>
      </c>
      <c r="E1" t="s">
        <v>810</v>
      </c>
    </row>
    <row r="2" spans="2:7">
      <c r="B2" t="s">
        <v>809</v>
      </c>
      <c r="C2" t="s">
        <v>807</v>
      </c>
      <c r="D2" t="s">
        <v>807</v>
      </c>
      <c r="E2" t="s">
        <v>809</v>
      </c>
    </row>
    <row r="3" spans="2:7">
      <c r="E3" t="s">
        <v>807</v>
      </c>
    </row>
    <row r="6" spans="2:7">
      <c r="B6" t="s">
        <v>858</v>
      </c>
      <c r="C6" t="s">
        <v>859</v>
      </c>
      <c r="D6" t="s">
        <v>860</v>
      </c>
      <c r="E6" t="s">
        <v>863</v>
      </c>
      <c r="F6" t="s">
        <v>868</v>
      </c>
      <c r="G6" t="s">
        <v>865</v>
      </c>
    </row>
    <row r="7" spans="2:7">
      <c r="G7" t="s">
        <v>867</v>
      </c>
    </row>
    <row r="13" spans="2:7">
      <c r="B13" t="s">
        <v>857</v>
      </c>
    </row>
    <row r="15" spans="2:7">
      <c r="B15" t="s">
        <v>858</v>
      </c>
    </row>
    <row r="16" spans="2:7">
      <c r="B16" t="s">
        <v>861</v>
      </c>
    </row>
    <row r="17" spans="2:2">
      <c r="B17" t="s">
        <v>866</v>
      </c>
    </row>
    <row r="18" spans="2:2">
      <c r="B18" t="s">
        <v>862</v>
      </c>
    </row>
    <row r="20" spans="2:2">
      <c r="B20" t="s">
        <v>859</v>
      </c>
    </row>
    <row r="21" spans="2:2">
      <c r="B21" t="s">
        <v>888</v>
      </c>
    </row>
    <row r="22" spans="2:2">
      <c r="B22" t="s">
        <v>863</v>
      </c>
    </row>
    <row r="23" spans="2:2">
      <c r="B23" t="s">
        <v>864</v>
      </c>
    </row>
    <row r="24" spans="2:2">
      <c r="B24" t="s">
        <v>887</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0"/>
  </sheetPr>
  <dimension ref="C1:BS49"/>
  <sheetViews>
    <sheetView view="pageBreakPreview" zoomScaleNormal="100" zoomScaleSheetLayoutView="100" workbookViewId="0">
      <selection activeCell="J6" sqref="J6"/>
    </sheetView>
  </sheetViews>
  <sheetFormatPr defaultColWidth="9" defaultRowHeight="12"/>
  <cols>
    <col min="1" max="1" width="1.875" style="19" customWidth="1"/>
    <col min="2" max="2" width="2.25" style="19" customWidth="1"/>
    <col min="3" max="3" width="19.875" style="19" customWidth="1"/>
    <col min="4" max="4" width="10.125" style="19" customWidth="1"/>
    <col min="5" max="7" width="9.375" style="19" customWidth="1"/>
    <col min="8" max="8" width="19.875" style="19" customWidth="1"/>
    <col min="9" max="9" width="10.25" style="19" customWidth="1"/>
    <col min="10" max="12" width="9.375" style="19" customWidth="1"/>
    <col min="13" max="13" width="5.25" style="19" customWidth="1"/>
    <col min="14" max="16384" width="9" style="19"/>
  </cols>
  <sheetData>
    <row r="1" spans="3:13" s="18" customFormat="1" ht="14.25" customHeight="1" thickBot="1">
      <c r="C1" s="356" t="s">
        <v>24</v>
      </c>
      <c r="D1" s="356"/>
      <c r="E1" s="356"/>
      <c r="F1" s="356"/>
      <c r="G1" s="356"/>
      <c r="H1" s="356"/>
      <c r="I1" s="356"/>
      <c r="J1" s="356"/>
      <c r="K1" s="356"/>
      <c r="L1" s="356"/>
      <c r="M1" s="59"/>
    </row>
    <row r="2" spans="3:13" ht="24" customHeight="1">
      <c r="C2" s="20" t="s">
        <v>25</v>
      </c>
      <c r="D2" s="21" t="s">
        <v>26</v>
      </c>
      <c r="E2" s="21" t="s">
        <v>27</v>
      </c>
      <c r="F2" s="21" t="s">
        <v>28</v>
      </c>
      <c r="G2" s="22" t="s">
        <v>29</v>
      </c>
      <c r="H2" s="20" t="s">
        <v>25</v>
      </c>
      <c r="I2" s="21" t="s">
        <v>26</v>
      </c>
      <c r="J2" s="21" t="s">
        <v>27</v>
      </c>
      <c r="K2" s="21" t="s">
        <v>28</v>
      </c>
      <c r="L2" s="23" t="s">
        <v>29</v>
      </c>
      <c r="M2" s="57"/>
    </row>
    <row r="3" spans="3:13" ht="12" customHeight="1">
      <c r="C3" s="24" t="s">
        <v>30</v>
      </c>
      <c r="D3" s="25" t="s">
        <v>31</v>
      </c>
      <c r="E3" s="26" t="s">
        <v>32</v>
      </c>
      <c r="F3" s="26"/>
      <c r="G3" s="27"/>
      <c r="H3" s="28" t="s">
        <v>33</v>
      </c>
      <c r="I3" s="29" t="s">
        <v>34</v>
      </c>
      <c r="J3" s="29" t="s">
        <v>35</v>
      </c>
      <c r="K3" s="29"/>
      <c r="L3" s="30"/>
      <c r="M3" s="57"/>
    </row>
    <row r="4" spans="3:13" ht="12" customHeight="1">
      <c r="C4" s="24" t="s">
        <v>36</v>
      </c>
      <c r="D4" s="25" t="s">
        <v>37</v>
      </c>
      <c r="E4" s="26" t="s">
        <v>38</v>
      </c>
      <c r="F4" s="26" t="s">
        <v>39</v>
      </c>
      <c r="G4" s="27" t="s">
        <v>40</v>
      </c>
      <c r="H4" s="24" t="s">
        <v>421</v>
      </c>
      <c r="I4" s="25" t="s">
        <v>41</v>
      </c>
      <c r="J4" s="26" t="s">
        <v>42</v>
      </c>
      <c r="K4" s="26" t="s">
        <v>43</v>
      </c>
      <c r="L4" s="31"/>
      <c r="M4" s="54"/>
    </row>
    <row r="5" spans="3:13" ht="12" customHeight="1">
      <c r="C5" s="24" t="s">
        <v>44</v>
      </c>
      <c r="D5" s="25" t="s">
        <v>45</v>
      </c>
      <c r="E5" s="26" t="s">
        <v>46</v>
      </c>
      <c r="F5" s="26" t="s">
        <v>47</v>
      </c>
      <c r="G5" s="27"/>
      <c r="H5" s="24" t="s">
        <v>48</v>
      </c>
      <c r="I5" s="25" t="s">
        <v>49</v>
      </c>
      <c r="J5" s="26" t="s">
        <v>50</v>
      </c>
      <c r="K5" s="26" t="s">
        <v>51</v>
      </c>
      <c r="L5" s="31" t="s">
        <v>52</v>
      </c>
      <c r="M5" s="54"/>
    </row>
    <row r="6" spans="3:13" ht="12" customHeight="1">
      <c r="C6" s="24" t="s">
        <v>53</v>
      </c>
      <c r="D6" s="25" t="s">
        <v>54</v>
      </c>
      <c r="E6" s="26" t="s">
        <v>55</v>
      </c>
      <c r="F6" s="26" t="s">
        <v>56</v>
      </c>
      <c r="G6" s="27"/>
      <c r="H6" s="24" t="s">
        <v>57</v>
      </c>
      <c r="I6" s="25" t="s">
        <v>58</v>
      </c>
      <c r="J6" s="26" t="s">
        <v>59</v>
      </c>
      <c r="K6" s="26"/>
      <c r="L6" s="31"/>
      <c r="M6" s="54"/>
    </row>
    <row r="7" spans="3:13" ht="12" customHeight="1">
      <c r="C7" s="24" t="s">
        <v>60</v>
      </c>
      <c r="D7" s="26">
        <v>316901</v>
      </c>
      <c r="E7" s="26" t="s">
        <v>61</v>
      </c>
      <c r="F7" s="26"/>
      <c r="G7" s="27"/>
      <c r="H7" s="24" t="s">
        <v>62</v>
      </c>
      <c r="I7" s="25">
        <v>316923</v>
      </c>
      <c r="J7" s="26" t="s">
        <v>63</v>
      </c>
      <c r="K7" s="26" t="s">
        <v>64</v>
      </c>
      <c r="L7" s="31"/>
      <c r="M7" s="54"/>
    </row>
    <row r="8" spans="3:13" ht="12" customHeight="1">
      <c r="C8" s="24" t="s">
        <v>65</v>
      </c>
      <c r="D8" s="25" t="s">
        <v>66</v>
      </c>
      <c r="E8" s="26" t="s">
        <v>67</v>
      </c>
      <c r="F8" s="26" t="s">
        <v>68</v>
      </c>
      <c r="G8" s="27"/>
      <c r="H8" s="24" t="s">
        <v>69</v>
      </c>
      <c r="I8" s="25" t="s">
        <v>70</v>
      </c>
      <c r="J8" s="26" t="s">
        <v>71</v>
      </c>
      <c r="K8" s="26" t="s">
        <v>72</v>
      </c>
      <c r="L8" s="31"/>
      <c r="M8" s="54"/>
    </row>
    <row r="9" spans="3:13" ht="12" customHeight="1">
      <c r="C9" s="32" t="s">
        <v>73</v>
      </c>
      <c r="D9" s="25" t="s">
        <v>74</v>
      </c>
      <c r="E9" s="26" t="s">
        <v>75</v>
      </c>
      <c r="F9" s="26" t="s">
        <v>76</v>
      </c>
      <c r="G9" s="27" t="s">
        <v>77</v>
      </c>
      <c r="H9" s="24" t="s">
        <v>78</v>
      </c>
      <c r="I9" s="25" t="s">
        <v>79</v>
      </c>
      <c r="J9" s="26" t="s">
        <v>80</v>
      </c>
      <c r="K9" s="26" t="s">
        <v>81</v>
      </c>
      <c r="L9" s="31"/>
      <c r="M9" s="54"/>
    </row>
    <row r="10" spans="3:13" ht="12" customHeight="1">
      <c r="C10" s="24" t="s">
        <v>82</v>
      </c>
      <c r="D10" s="25" t="s">
        <v>83</v>
      </c>
      <c r="E10" s="26" t="s">
        <v>84</v>
      </c>
      <c r="F10" s="26" t="s">
        <v>85</v>
      </c>
      <c r="G10" s="27"/>
      <c r="H10" s="24" t="s">
        <v>86</v>
      </c>
      <c r="I10" s="26">
        <v>123302</v>
      </c>
      <c r="J10" s="26" t="s">
        <v>87</v>
      </c>
      <c r="K10" s="26" t="s">
        <v>88</v>
      </c>
      <c r="L10" s="31"/>
      <c r="M10" s="54"/>
    </row>
    <row r="11" spans="3:13" ht="12" customHeight="1">
      <c r="C11" s="24" t="s">
        <v>89</v>
      </c>
      <c r="D11" s="25" t="s">
        <v>90</v>
      </c>
      <c r="E11" s="26" t="s">
        <v>91</v>
      </c>
      <c r="F11" s="26" t="s">
        <v>92</v>
      </c>
      <c r="G11" s="27" t="s">
        <v>93</v>
      </c>
      <c r="H11" s="24" t="s">
        <v>94</v>
      </c>
      <c r="I11" s="26">
        <v>113301</v>
      </c>
      <c r="J11" s="26" t="s">
        <v>95</v>
      </c>
      <c r="K11" s="26" t="s">
        <v>96</v>
      </c>
      <c r="L11" s="31" t="s">
        <v>97</v>
      </c>
      <c r="M11" s="54"/>
    </row>
    <row r="12" spans="3:13" ht="12" customHeight="1">
      <c r="C12" s="33" t="s">
        <v>98</v>
      </c>
      <c r="D12" s="34" t="s">
        <v>99</v>
      </c>
      <c r="E12" s="26" t="s">
        <v>100</v>
      </c>
      <c r="F12" s="26" t="s">
        <v>101</v>
      </c>
      <c r="G12" s="27"/>
      <c r="H12" s="24" t="s">
        <v>102</v>
      </c>
      <c r="I12" s="26">
        <v>123301</v>
      </c>
      <c r="J12" s="26" t="s">
        <v>103</v>
      </c>
      <c r="K12" s="26" t="s">
        <v>104</v>
      </c>
      <c r="L12" s="31" t="s">
        <v>105</v>
      </c>
      <c r="M12" s="54"/>
    </row>
    <row r="13" spans="3:13" ht="12" customHeight="1">
      <c r="C13" s="24" t="s">
        <v>106</v>
      </c>
      <c r="D13" s="25" t="s">
        <v>107</v>
      </c>
      <c r="E13" s="26" t="s">
        <v>108</v>
      </c>
      <c r="F13" s="26" t="s">
        <v>109</v>
      </c>
      <c r="G13" s="27"/>
      <c r="H13" s="24" t="s">
        <v>110</v>
      </c>
      <c r="I13" s="25" t="s">
        <v>111</v>
      </c>
      <c r="J13" s="26" t="s">
        <v>112</v>
      </c>
      <c r="K13" s="26"/>
      <c r="L13" s="31"/>
      <c r="M13" s="54"/>
    </row>
    <row r="14" spans="3:13" ht="12" customHeight="1">
      <c r="C14" s="24" t="s">
        <v>113</v>
      </c>
      <c r="D14" s="26">
        <v>110401</v>
      </c>
      <c r="E14" s="26" t="s">
        <v>114</v>
      </c>
      <c r="F14" s="26" t="s">
        <v>115</v>
      </c>
      <c r="G14" s="27"/>
      <c r="H14" s="24" t="s">
        <v>116</v>
      </c>
      <c r="I14" s="26">
        <v>113401</v>
      </c>
      <c r="J14" s="26" t="s">
        <v>117</v>
      </c>
      <c r="K14" s="26"/>
      <c r="L14" s="31"/>
      <c r="M14" s="54"/>
    </row>
    <row r="15" spans="3:13" ht="12" customHeight="1">
      <c r="C15" s="24" t="s">
        <v>118</v>
      </c>
      <c r="D15" s="25" t="s">
        <v>119</v>
      </c>
      <c r="E15" s="26" t="s">
        <v>120</v>
      </c>
      <c r="F15" s="26" t="s">
        <v>121</v>
      </c>
      <c r="G15" s="27"/>
      <c r="H15" s="24" t="s">
        <v>122</v>
      </c>
      <c r="I15" s="25" t="s">
        <v>111</v>
      </c>
      <c r="J15" s="26" t="s">
        <v>123</v>
      </c>
      <c r="K15" s="26" t="s">
        <v>124</v>
      </c>
      <c r="L15" s="31" t="s">
        <v>125</v>
      </c>
      <c r="M15" s="54"/>
    </row>
    <row r="16" spans="3:13" ht="12" customHeight="1">
      <c r="C16" s="24" t="s">
        <v>126</v>
      </c>
      <c r="D16" s="25" t="s">
        <v>127</v>
      </c>
      <c r="E16" s="26" t="s">
        <v>128</v>
      </c>
      <c r="F16" s="26" t="s">
        <v>129</v>
      </c>
      <c r="G16" s="27"/>
      <c r="H16" s="24" t="s">
        <v>130</v>
      </c>
      <c r="I16" s="25" t="s">
        <v>131</v>
      </c>
      <c r="J16" s="26" t="s">
        <v>132</v>
      </c>
      <c r="K16" s="26" t="s">
        <v>133</v>
      </c>
      <c r="L16" s="31" t="s">
        <v>422</v>
      </c>
      <c r="M16" s="54"/>
    </row>
    <row r="17" spans="3:13" ht="12" customHeight="1">
      <c r="C17" s="24" t="s">
        <v>134</v>
      </c>
      <c r="D17" s="25" t="s">
        <v>135</v>
      </c>
      <c r="E17" s="26" t="s">
        <v>136</v>
      </c>
      <c r="F17" s="26" t="s">
        <v>137</v>
      </c>
      <c r="G17" s="27"/>
      <c r="H17" s="24" t="s">
        <v>138</v>
      </c>
      <c r="I17" s="26">
        <v>316904</v>
      </c>
      <c r="J17" s="26" t="s">
        <v>139</v>
      </c>
      <c r="K17" s="26" t="s">
        <v>140</v>
      </c>
      <c r="L17" s="31" t="s">
        <v>141</v>
      </c>
      <c r="M17" s="54"/>
    </row>
    <row r="18" spans="3:13" ht="12" customHeight="1">
      <c r="C18" s="24" t="s">
        <v>142</v>
      </c>
      <c r="D18" s="25" t="s">
        <v>143</v>
      </c>
      <c r="E18" s="26" t="s">
        <v>144</v>
      </c>
      <c r="F18" s="26" t="s">
        <v>145</v>
      </c>
      <c r="G18" s="27" t="s">
        <v>146</v>
      </c>
      <c r="H18" s="24" t="s">
        <v>147</v>
      </c>
      <c r="I18" s="25" t="s">
        <v>148</v>
      </c>
      <c r="J18" s="26" t="s">
        <v>149</v>
      </c>
      <c r="K18" s="26" t="s">
        <v>150</v>
      </c>
      <c r="L18" s="31"/>
      <c r="M18" s="54"/>
    </row>
    <row r="19" spans="3:13" ht="12" customHeight="1">
      <c r="C19" s="24" t="s">
        <v>151</v>
      </c>
      <c r="D19" s="25">
        <v>110801</v>
      </c>
      <c r="E19" s="26" t="s">
        <v>152</v>
      </c>
      <c r="F19" s="26" t="s">
        <v>153</v>
      </c>
      <c r="G19" s="27" t="s">
        <v>154</v>
      </c>
      <c r="H19" s="24" t="s">
        <v>155</v>
      </c>
      <c r="I19" s="25" t="s">
        <v>148</v>
      </c>
      <c r="J19" s="26" t="s">
        <v>156</v>
      </c>
      <c r="K19" s="26"/>
      <c r="L19" s="31"/>
      <c r="M19" s="54"/>
    </row>
    <row r="20" spans="3:13" ht="12" customHeight="1">
      <c r="C20" s="24" t="s">
        <v>157</v>
      </c>
      <c r="D20" s="25" t="s">
        <v>158</v>
      </c>
      <c r="E20" s="35" t="s">
        <v>159</v>
      </c>
      <c r="F20" s="35" t="s">
        <v>160</v>
      </c>
      <c r="G20" s="36" t="s">
        <v>161</v>
      </c>
      <c r="H20" s="24" t="s">
        <v>162</v>
      </c>
      <c r="I20" s="25">
        <v>316924</v>
      </c>
      <c r="J20" s="26" t="s">
        <v>163</v>
      </c>
      <c r="K20" s="26" t="s">
        <v>164</v>
      </c>
      <c r="L20" s="31"/>
      <c r="M20" s="54"/>
    </row>
    <row r="21" spans="3:13" ht="12" customHeight="1">
      <c r="C21" s="24" t="s">
        <v>165</v>
      </c>
      <c r="D21" s="25" t="s">
        <v>166</v>
      </c>
      <c r="E21" s="26" t="s">
        <v>167</v>
      </c>
      <c r="F21" s="26"/>
      <c r="G21" s="27"/>
      <c r="H21" s="24" t="s">
        <v>168</v>
      </c>
      <c r="I21" s="26">
        <v>316902</v>
      </c>
      <c r="J21" s="26" t="s">
        <v>169</v>
      </c>
      <c r="K21" s="26" t="s">
        <v>170</v>
      </c>
      <c r="L21" s="31"/>
      <c r="M21" s="54"/>
    </row>
    <row r="22" spans="3:13" ht="12" customHeight="1">
      <c r="C22" s="24" t="s">
        <v>171</v>
      </c>
      <c r="D22" s="25" t="s">
        <v>172</v>
      </c>
      <c r="E22" s="26" t="s">
        <v>173</v>
      </c>
      <c r="F22" s="26"/>
      <c r="G22" s="27"/>
      <c r="H22" s="24" t="s">
        <v>174</v>
      </c>
      <c r="I22" s="25" t="s">
        <v>175</v>
      </c>
      <c r="J22" s="26" t="s">
        <v>176</v>
      </c>
      <c r="K22" s="26"/>
      <c r="L22" s="31"/>
      <c r="M22" s="54"/>
    </row>
    <row r="23" spans="3:13" ht="12" customHeight="1">
      <c r="C23" s="24" t="s">
        <v>177</v>
      </c>
      <c r="D23" s="26">
        <v>110801</v>
      </c>
      <c r="E23" s="26" t="s">
        <v>178</v>
      </c>
      <c r="F23" s="26" t="s">
        <v>179</v>
      </c>
      <c r="G23" s="27" t="s">
        <v>180</v>
      </c>
      <c r="H23" s="24" t="s">
        <v>181</v>
      </c>
      <c r="I23" s="25" t="s">
        <v>182</v>
      </c>
      <c r="J23" s="26" t="s">
        <v>183</v>
      </c>
      <c r="K23" s="26" t="s">
        <v>184</v>
      </c>
      <c r="L23" s="31"/>
      <c r="M23" s="54"/>
    </row>
    <row r="24" spans="3:13" ht="12" customHeight="1">
      <c r="C24" s="24" t="s">
        <v>185</v>
      </c>
      <c r="D24" s="25" t="s">
        <v>186</v>
      </c>
      <c r="E24" s="26" t="s">
        <v>187</v>
      </c>
      <c r="F24" s="26" t="s">
        <v>188</v>
      </c>
      <c r="G24" s="27"/>
      <c r="H24" s="32" t="s">
        <v>189</v>
      </c>
      <c r="I24" s="25" t="s">
        <v>190</v>
      </c>
      <c r="J24" s="26" t="s">
        <v>191</v>
      </c>
      <c r="K24" s="26" t="s">
        <v>192</v>
      </c>
      <c r="L24" s="31" t="s">
        <v>193</v>
      </c>
      <c r="M24" s="54"/>
    </row>
    <row r="25" spans="3:13" ht="12" customHeight="1">
      <c r="C25" s="24" t="s">
        <v>194</v>
      </c>
      <c r="D25" s="25" t="s">
        <v>195</v>
      </c>
      <c r="E25" s="26" t="s">
        <v>196</v>
      </c>
      <c r="F25" s="26"/>
      <c r="G25" s="27"/>
      <c r="H25" s="24" t="s">
        <v>197</v>
      </c>
      <c r="I25" s="25" t="s">
        <v>198</v>
      </c>
      <c r="J25" s="26" t="s">
        <v>199</v>
      </c>
      <c r="K25" s="26" t="s">
        <v>200</v>
      </c>
      <c r="L25" s="31"/>
      <c r="M25" s="54"/>
    </row>
    <row r="26" spans="3:13" ht="12" customHeight="1">
      <c r="C26" s="32" t="s">
        <v>201</v>
      </c>
      <c r="D26" s="26">
        <v>316902</v>
      </c>
      <c r="E26" s="26" t="s">
        <v>202</v>
      </c>
      <c r="F26" s="26" t="s">
        <v>203</v>
      </c>
      <c r="G26" s="27" t="s">
        <v>204</v>
      </c>
      <c r="H26" s="24" t="s">
        <v>205</v>
      </c>
      <c r="I26" s="25" t="s">
        <v>206</v>
      </c>
      <c r="J26" s="26" t="s">
        <v>207</v>
      </c>
      <c r="K26" s="26" t="s">
        <v>208</v>
      </c>
      <c r="L26" s="31"/>
      <c r="M26" s="54"/>
    </row>
    <row r="27" spans="3:13" ht="12" customHeight="1">
      <c r="C27" s="250" t="s">
        <v>209</v>
      </c>
      <c r="D27" s="25" t="s">
        <v>210</v>
      </c>
      <c r="E27" s="26" t="s">
        <v>211</v>
      </c>
      <c r="F27" s="26"/>
      <c r="G27" s="27"/>
      <c r="H27" s="24" t="s">
        <v>212</v>
      </c>
      <c r="I27" s="26">
        <v>113801</v>
      </c>
      <c r="J27" s="26" t="s">
        <v>213</v>
      </c>
      <c r="K27" s="26" t="s">
        <v>214</v>
      </c>
      <c r="L27" s="31" t="s">
        <v>215</v>
      </c>
      <c r="M27" s="54"/>
    </row>
    <row r="28" spans="3:13" ht="12" customHeight="1">
      <c r="C28" s="24" t="s">
        <v>216</v>
      </c>
      <c r="D28" s="26">
        <v>316904</v>
      </c>
      <c r="E28" s="26" t="s">
        <v>217</v>
      </c>
      <c r="F28" s="26" t="s">
        <v>218</v>
      </c>
      <c r="G28" s="27"/>
      <c r="H28" s="24" t="s">
        <v>219</v>
      </c>
      <c r="I28" s="25" t="s">
        <v>220</v>
      </c>
      <c r="J28" s="26" t="s">
        <v>221</v>
      </c>
      <c r="K28" s="26"/>
      <c r="L28" s="31"/>
      <c r="M28" s="54"/>
    </row>
    <row r="29" spans="3:13" ht="12" customHeight="1">
      <c r="C29" s="24" t="s">
        <v>222</v>
      </c>
      <c r="D29" s="25" t="s">
        <v>223</v>
      </c>
      <c r="E29" s="26" t="s">
        <v>224</v>
      </c>
      <c r="F29" s="26" t="s">
        <v>225</v>
      </c>
      <c r="G29" s="27"/>
      <c r="H29" s="24" t="s">
        <v>226</v>
      </c>
      <c r="I29" s="26">
        <v>316906</v>
      </c>
      <c r="J29" s="26" t="s">
        <v>227</v>
      </c>
      <c r="K29" s="26" t="s">
        <v>228</v>
      </c>
      <c r="L29" s="31"/>
      <c r="M29" s="54"/>
    </row>
    <row r="30" spans="3:13" ht="12" customHeight="1">
      <c r="C30" s="24" t="s">
        <v>229</v>
      </c>
      <c r="D30" s="26">
        <v>261001</v>
      </c>
      <c r="E30" s="26" t="s">
        <v>230</v>
      </c>
      <c r="F30" s="26" t="s">
        <v>231</v>
      </c>
      <c r="G30" s="27"/>
      <c r="H30" s="24" t="s">
        <v>232</v>
      </c>
      <c r="I30" s="26">
        <v>113802</v>
      </c>
      <c r="J30" s="26" t="s">
        <v>233</v>
      </c>
      <c r="K30" s="26"/>
      <c r="L30" s="31"/>
      <c r="M30" s="54"/>
    </row>
    <row r="31" spans="3:13" ht="12" customHeight="1">
      <c r="C31" s="24" t="s">
        <v>234</v>
      </c>
      <c r="D31" s="25" t="s">
        <v>235</v>
      </c>
      <c r="E31" s="26" t="s">
        <v>236</v>
      </c>
      <c r="F31" s="26" t="s">
        <v>237</v>
      </c>
      <c r="G31" s="27"/>
      <c r="H31" s="24" t="s">
        <v>238</v>
      </c>
      <c r="I31" s="37">
        <v>124201</v>
      </c>
      <c r="J31" s="37" t="s">
        <v>239</v>
      </c>
      <c r="K31" s="37" t="s">
        <v>240</v>
      </c>
      <c r="L31" s="38" t="s">
        <v>241</v>
      </c>
      <c r="M31" s="54"/>
    </row>
    <row r="32" spans="3:13" ht="12" customHeight="1">
      <c r="C32" s="24" t="s">
        <v>242</v>
      </c>
      <c r="D32" s="25" t="s">
        <v>243</v>
      </c>
      <c r="E32" s="26" t="s">
        <v>244</v>
      </c>
      <c r="F32" s="26"/>
      <c r="G32" s="27"/>
      <c r="H32" s="33" t="s">
        <v>245</v>
      </c>
      <c r="I32" s="34" t="s">
        <v>246</v>
      </c>
      <c r="J32" s="26" t="s">
        <v>247</v>
      </c>
      <c r="K32" s="26"/>
      <c r="L32" s="31"/>
      <c r="M32" s="54"/>
    </row>
    <row r="33" spans="3:71" ht="12" customHeight="1">
      <c r="C33" s="24" t="s">
        <v>248</v>
      </c>
      <c r="D33" s="25" t="s">
        <v>249</v>
      </c>
      <c r="E33" s="26" t="s">
        <v>250</v>
      </c>
      <c r="F33" s="26" t="s">
        <v>251</v>
      </c>
      <c r="G33" s="27" t="s">
        <v>252</v>
      </c>
      <c r="H33" s="39" t="s">
        <v>253</v>
      </c>
      <c r="I33" s="34" t="s">
        <v>254</v>
      </c>
      <c r="J33" s="27" t="s">
        <v>255</v>
      </c>
      <c r="K33" s="26"/>
      <c r="L33" s="40"/>
      <c r="M33" s="54"/>
      <c r="BS33" s="41"/>
    </row>
    <row r="34" spans="3:71" ht="12" customHeight="1">
      <c r="C34" s="24" t="s">
        <v>256</v>
      </c>
      <c r="D34" s="26">
        <v>110201</v>
      </c>
      <c r="E34" s="26" t="s">
        <v>257</v>
      </c>
      <c r="F34" s="26" t="s">
        <v>258</v>
      </c>
      <c r="G34" s="27"/>
      <c r="H34" s="42" t="s">
        <v>259</v>
      </c>
      <c r="I34" s="25" t="s">
        <v>254</v>
      </c>
      <c r="J34" s="357" t="s">
        <v>814</v>
      </c>
      <c r="K34" s="358"/>
      <c r="L34" s="58"/>
      <c r="M34" s="52"/>
    </row>
    <row r="35" spans="3:71" ht="12" customHeight="1">
      <c r="C35" s="24" t="s">
        <v>260</v>
      </c>
      <c r="D35" s="26">
        <v>120201</v>
      </c>
      <c r="E35" s="26" t="s">
        <v>261</v>
      </c>
      <c r="F35" s="26" t="s">
        <v>262</v>
      </c>
      <c r="G35" s="27"/>
      <c r="H35" s="24" t="s">
        <v>263</v>
      </c>
      <c r="I35" s="43" t="s">
        <v>264</v>
      </c>
      <c r="J35" s="35" t="s">
        <v>265</v>
      </c>
      <c r="K35" s="35"/>
      <c r="L35" s="44"/>
      <c r="M35" s="54"/>
    </row>
    <row r="36" spans="3:71" ht="12" customHeight="1">
      <c r="C36" s="24" t="s">
        <v>266</v>
      </c>
      <c r="D36" s="25">
        <v>116900</v>
      </c>
      <c r="E36" s="26" t="s">
        <v>267</v>
      </c>
      <c r="F36" s="26" t="s">
        <v>268</v>
      </c>
      <c r="G36" s="31" t="s">
        <v>872</v>
      </c>
      <c r="H36" s="24" t="s">
        <v>269</v>
      </c>
      <c r="I36" s="25" t="s">
        <v>270</v>
      </c>
      <c r="J36" s="26" t="s">
        <v>271</v>
      </c>
      <c r="K36" s="26" t="s">
        <v>272</v>
      </c>
      <c r="L36" s="31" t="s">
        <v>273</v>
      </c>
      <c r="M36" s="54"/>
    </row>
    <row r="37" spans="3:71" ht="12" customHeight="1">
      <c r="C37" s="24" t="s">
        <v>274</v>
      </c>
      <c r="D37" s="25" t="s">
        <v>275</v>
      </c>
      <c r="E37" s="26" t="s">
        <v>276</v>
      </c>
      <c r="F37" s="26" t="s">
        <v>277</v>
      </c>
      <c r="G37" s="27"/>
      <c r="H37" s="45" t="s">
        <v>278</v>
      </c>
      <c r="I37" s="25" t="s">
        <v>279</v>
      </c>
      <c r="J37" s="26" t="s">
        <v>280</v>
      </c>
      <c r="K37" s="26"/>
      <c r="L37" s="31"/>
      <c r="M37" s="54"/>
    </row>
    <row r="38" spans="3:71" ht="14.25" customHeight="1">
      <c r="C38" s="33" t="s">
        <v>281</v>
      </c>
      <c r="D38" s="359">
        <v>111501</v>
      </c>
      <c r="E38" s="27" t="s">
        <v>282</v>
      </c>
      <c r="F38" s="27" t="s">
        <v>283</v>
      </c>
      <c r="G38" s="27"/>
      <c r="H38" s="24" t="s">
        <v>284</v>
      </c>
      <c r="I38" s="25" t="s">
        <v>275</v>
      </c>
      <c r="J38" s="26" t="s">
        <v>285</v>
      </c>
      <c r="K38" s="26"/>
      <c r="L38" s="31"/>
      <c r="M38" s="54"/>
    </row>
    <row r="39" spans="3:71" ht="15.75" customHeight="1">
      <c r="C39" s="33" t="s">
        <v>795</v>
      </c>
      <c r="D39" s="360"/>
      <c r="E39" s="357" t="s">
        <v>794</v>
      </c>
      <c r="F39" s="358"/>
      <c r="G39" s="193"/>
      <c r="H39" s="24" t="s">
        <v>286</v>
      </c>
      <c r="I39" s="25" t="s">
        <v>275</v>
      </c>
      <c r="J39" s="26" t="s">
        <v>287</v>
      </c>
      <c r="K39" s="26"/>
      <c r="L39" s="31"/>
      <c r="M39" s="54"/>
    </row>
    <row r="40" spans="3:71" ht="12" customHeight="1">
      <c r="C40" s="24" t="s">
        <v>288</v>
      </c>
      <c r="D40" s="25" t="s">
        <v>289</v>
      </c>
      <c r="E40" s="26" t="s">
        <v>290</v>
      </c>
      <c r="F40" s="26" t="s">
        <v>291</v>
      </c>
      <c r="G40" s="27"/>
      <c r="H40" s="24" t="s">
        <v>292</v>
      </c>
      <c r="I40" s="25" t="s">
        <v>293</v>
      </c>
      <c r="J40" s="26"/>
      <c r="K40" s="26" t="s">
        <v>294</v>
      </c>
      <c r="L40" s="31" t="s">
        <v>295</v>
      </c>
      <c r="M40" s="54"/>
    </row>
    <row r="41" spans="3:71" ht="12" customHeight="1">
      <c r="C41" s="24" t="s">
        <v>296</v>
      </c>
      <c r="D41" s="25" t="s">
        <v>297</v>
      </c>
      <c r="E41" s="26" t="s">
        <v>298</v>
      </c>
      <c r="F41" s="26" t="s">
        <v>299</v>
      </c>
      <c r="G41" s="27" t="s">
        <v>300</v>
      </c>
      <c r="H41" s="24" t="s">
        <v>301</v>
      </c>
      <c r="I41" s="25" t="s">
        <v>302</v>
      </c>
      <c r="J41" s="26" t="s">
        <v>303</v>
      </c>
      <c r="K41" s="26" t="s">
        <v>304</v>
      </c>
      <c r="L41" s="31" t="s">
        <v>305</v>
      </c>
      <c r="M41" s="54"/>
    </row>
    <row r="42" spans="3:71" ht="12" customHeight="1">
      <c r="C42" s="24" t="s">
        <v>306</v>
      </c>
      <c r="D42" s="26">
        <v>316901</v>
      </c>
      <c r="E42" s="26" t="s">
        <v>307</v>
      </c>
      <c r="F42" s="26" t="s">
        <v>308</v>
      </c>
      <c r="G42" s="27"/>
      <c r="H42" s="24" t="s">
        <v>309</v>
      </c>
      <c r="I42" s="26">
        <v>326902</v>
      </c>
      <c r="J42" s="26"/>
      <c r="K42" s="26"/>
      <c r="L42" s="31" t="s">
        <v>310</v>
      </c>
      <c r="M42" s="54"/>
    </row>
    <row r="43" spans="3:71" ht="12" customHeight="1">
      <c r="C43" s="24" t="s">
        <v>311</v>
      </c>
      <c r="D43" s="26">
        <v>112401</v>
      </c>
      <c r="E43" s="26" t="s">
        <v>312</v>
      </c>
      <c r="F43" s="26" t="s">
        <v>313</v>
      </c>
      <c r="G43" s="27" t="s">
        <v>314</v>
      </c>
      <c r="H43" s="24" t="s">
        <v>315</v>
      </c>
      <c r="I43" s="25" t="s">
        <v>316</v>
      </c>
      <c r="J43" s="26"/>
      <c r="K43" s="26"/>
      <c r="L43" s="31" t="s">
        <v>317</v>
      </c>
      <c r="M43" s="54"/>
    </row>
    <row r="44" spans="3:71" ht="12" customHeight="1">
      <c r="C44" s="24" t="s">
        <v>318</v>
      </c>
      <c r="D44" s="26">
        <v>122501</v>
      </c>
      <c r="E44" s="26" t="s">
        <v>319</v>
      </c>
      <c r="F44" s="26" t="s">
        <v>320</v>
      </c>
      <c r="G44" s="27" t="s">
        <v>321</v>
      </c>
      <c r="H44" s="24" t="s">
        <v>322</v>
      </c>
      <c r="I44" s="25" t="s">
        <v>323</v>
      </c>
      <c r="J44" s="26"/>
      <c r="K44" s="26"/>
      <c r="L44" s="31" t="s">
        <v>324</v>
      </c>
      <c r="M44" s="54"/>
    </row>
    <row r="45" spans="3:71" ht="12" customHeight="1">
      <c r="C45" s="33" t="s">
        <v>325</v>
      </c>
      <c r="D45" s="37">
        <v>316905</v>
      </c>
      <c r="E45" s="37" t="s">
        <v>326</v>
      </c>
      <c r="F45" s="37" t="s">
        <v>327</v>
      </c>
      <c r="G45" s="46"/>
      <c r="H45" s="24" t="s">
        <v>328</v>
      </c>
      <c r="I45" s="25" t="s">
        <v>329</v>
      </c>
      <c r="J45" s="26"/>
      <c r="K45" s="26"/>
      <c r="L45" s="31" t="s">
        <v>330</v>
      </c>
      <c r="M45" s="54"/>
    </row>
    <row r="46" spans="3:71" ht="12" customHeight="1">
      <c r="C46" s="24" t="s">
        <v>331</v>
      </c>
      <c r="D46" s="25" t="s">
        <v>332</v>
      </c>
      <c r="E46" s="26" t="s">
        <v>333</v>
      </c>
      <c r="F46" s="26" t="s">
        <v>334</v>
      </c>
      <c r="G46" s="27" t="s">
        <v>335</v>
      </c>
      <c r="H46" s="24" t="s">
        <v>336</v>
      </c>
      <c r="I46" s="25" t="s">
        <v>337</v>
      </c>
      <c r="J46" s="26"/>
      <c r="K46" s="26"/>
      <c r="L46" s="31" t="s">
        <v>338</v>
      </c>
      <c r="M46" s="54"/>
    </row>
    <row r="47" spans="3:71" ht="12" customHeight="1" thickBot="1">
      <c r="C47" s="47" t="s">
        <v>339</v>
      </c>
      <c r="D47" s="48" t="s">
        <v>340</v>
      </c>
      <c r="E47" s="49" t="s">
        <v>341</v>
      </c>
      <c r="F47" s="49"/>
      <c r="G47" s="50"/>
      <c r="H47" s="47" t="s">
        <v>342</v>
      </c>
      <c r="I47" s="48" t="s">
        <v>343</v>
      </c>
      <c r="J47" s="49"/>
      <c r="K47" s="49"/>
      <c r="L47" s="50" t="s">
        <v>344</v>
      </c>
      <c r="M47" s="54"/>
    </row>
    <row r="48" spans="3:71">
      <c r="H48" s="51"/>
      <c r="I48" s="51"/>
      <c r="J48" s="52"/>
      <c r="K48" s="53"/>
      <c r="L48" s="54"/>
      <c r="M48" s="54"/>
    </row>
    <row r="49" spans="10:13">
      <c r="J49" s="55"/>
      <c r="K49" s="56"/>
      <c r="L49" s="57"/>
      <c r="M49" s="57"/>
    </row>
  </sheetData>
  <sheetProtection algorithmName="SHA-512" hashValue="NG+IM5ekE3u6+5VBVeMeYzD19vYLImszfc1YvtSP+tdpmyySPK1bKG4tudb7ca0srFIPpQYzI6RbNeonTum6AA==" saltValue="+JEAxY2zTL5N+3K7a2KEZA==" spinCount="100000" sheet="1" objects="1" scenarios="1"/>
  <mergeCells count="4">
    <mergeCell ref="C1:L1"/>
    <mergeCell ref="J34:K34"/>
    <mergeCell ref="D38:D39"/>
    <mergeCell ref="E39:F39"/>
  </mergeCells>
  <phoneticPr fontId="1"/>
  <pageMargins left="1.0236220472440944" right="0.6692913385826772" top="0.55118110236220474" bottom="0.47244094488188981" header="0.47244094488188981" footer="0.27559055118110237"/>
  <pageSetup paperSize="9" scale="99" fitToHeight="0"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83"/>
  <sheetViews>
    <sheetView zoomScale="70" zoomScaleNormal="70" workbookViewId="0">
      <selection activeCell="U52" sqref="U52"/>
    </sheetView>
  </sheetViews>
  <sheetFormatPr defaultColWidth="8" defaultRowHeight="13.5"/>
  <cols>
    <col min="1" max="4" width="12.5" style="280" customWidth="1"/>
    <col min="5" max="5" width="22.625" style="280" customWidth="1"/>
    <col min="6" max="18" width="12.5" style="280" customWidth="1"/>
    <col min="19" max="19" width="16" style="280" customWidth="1"/>
    <col min="20" max="20" width="12.5" style="280" customWidth="1"/>
    <col min="21" max="21" width="15" style="280" customWidth="1"/>
    <col min="22" max="22" width="23.125" style="280" customWidth="1"/>
    <col min="23" max="23" width="19" style="280" customWidth="1"/>
    <col min="24" max="24" width="23.125" style="280" customWidth="1"/>
    <col min="25" max="25" width="23.5" style="280" bestFit="1" customWidth="1"/>
    <col min="26" max="16384" width="8" style="280"/>
  </cols>
  <sheetData>
    <row r="1" spans="1:25">
      <c r="A1" s="279" t="s">
        <v>898</v>
      </c>
      <c r="B1" s="279" t="s">
        <v>899</v>
      </c>
      <c r="C1" s="279" t="s">
        <v>900</v>
      </c>
      <c r="D1" s="279" t="s">
        <v>424</v>
      </c>
      <c r="E1" s="279" t="s">
        <v>425</v>
      </c>
      <c r="F1" s="279" t="s">
        <v>901</v>
      </c>
      <c r="G1" s="279" t="s">
        <v>902</v>
      </c>
      <c r="H1" s="279" t="s">
        <v>903</v>
      </c>
      <c r="I1" s="279" t="s">
        <v>426</v>
      </c>
      <c r="J1" s="279" t="s">
        <v>904</v>
      </c>
      <c r="K1" s="279" t="s">
        <v>905</v>
      </c>
      <c r="L1" s="279" t="s">
        <v>906</v>
      </c>
      <c r="M1" s="279" t="s">
        <v>907</v>
      </c>
      <c r="N1" s="279" t="s">
        <v>908</v>
      </c>
      <c r="O1" s="279" t="s">
        <v>909</v>
      </c>
      <c r="P1" s="279" t="s">
        <v>910</v>
      </c>
      <c r="Q1" s="279" t="s">
        <v>911</v>
      </c>
      <c r="R1" s="279" t="s">
        <v>912</v>
      </c>
      <c r="S1" s="279" t="s">
        <v>913</v>
      </c>
      <c r="T1" s="279" t="s">
        <v>427</v>
      </c>
      <c r="U1" s="279" t="s">
        <v>428</v>
      </c>
      <c r="V1" s="279" t="s">
        <v>914</v>
      </c>
      <c r="W1" s="279" t="s">
        <v>915</v>
      </c>
      <c r="X1" s="279" t="s">
        <v>916</v>
      </c>
      <c r="Y1" s="279" t="s">
        <v>917</v>
      </c>
    </row>
    <row r="2" spans="1:25" ht="27">
      <c r="A2" s="281" t="s">
        <v>918</v>
      </c>
      <c r="B2" s="281" t="s">
        <v>919</v>
      </c>
      <c r="C2" s="281" t="s">
        <v>920</v>
      </c>
      <c r="D2" s="281" t="s">
        <v>429</v>
      </c>
      <c r="E2" s="281" t="s">
        <v>345</v>
      </c>
      <c r="F2" s="281" t="s">
        <v>921</v>
      </c>
      <c r="G2" s="281" t="s">
        <v>922</v>
      </c>
      <c r="H2" s="281" t="s">
        <v>923</v>
      </c>
      <c r="I2" s="281" t="s">
        <v>924</v>
      </c>
      <c r="J2" s="281" t="s">
        <v>925</v>
      </c>
      <c r="K2" s="281" t="s">
        <v>926</v>
      </c>
      <c r="L2" s="281" t="s">
        <v>927</v>
      </c>
      <c r="M2" s="281" t="s">
        <v>928</v>
      </c>
      <c r="N2" s="281" t="s">
        <v>929</v>
      </c>
      <c r="O2" s="281" t="s">
        <v>930</v>
      </c>
      <c r="P2" s="281" t="s">
        <v>931</v>
      </c>
      <c r="Q2" s="281" t="s">
        <v>932</v>
      </c>
      <c r="R2" s="281" t="s">
        <v>933</v>
      </c>
      <c r="S2" s="281" t="s">
        <v>934</v>
      </c>
      <c r="T2" s="281" t="s">
        <v>430</v>
      </c>
      <c r="U2" s="281" t="s">
        <v>431</v>
      </c>
      <c r="V2" s="281" t="s">
        <v>935</v>
      </c>
      <c r="W2" s="281" t="s">
        <v>935</v>
      </c>
      <c r="X2" s="281" t="s">
        <v>430</v>
      </c>
      <c r="Y2" s="281" t="s">
        <v>431</v>
      </c>
    </row>
    <row r="3" spans="1:25" ht="27">
      <c r="A3" s="281" t="s">
        <v>918</v>
      </c>
      <c r="B3" s="281" t="s">
        <v>919</v>
      </c>
      <c r="C3" s="281" t="s">
        <v>920</v>
      </c>
      <c r="D3" s="281" t="s">
        <v>38</v>
      </c>
      <c r="E3" s="281" t="s">
        <v>346</v>
      </c>
      <c r="F3" s="281" t="s">
        <v>936</v>
      </c>
      <c r="G3" s="281" t="s">
        <v>937</v>
      </c>
      <c r="H3" s="281" t="s">
        <v>938</v>
      </c>
      <c r="I3" s="281" t="s">
        <v>432</v>
      </c>
      <c r="J3" s="281" t="s">
        <v>939</v>
      </c>
      <c r="K3" s="281" t="s">
        <v>926</v>
      </c>
      <c r="L3" s="281" t="s">
        <v>927</v>
      </c>
      <c r="M3" s="281" t="s">
        <v>928</v>
      </c>
      <c r="N3" s="281" t="s">
        <v>940</v>
      </c>
      <c r="O3" s="281" t="s">
        <v>941</v>
      </c>
      <c r="P3" s="281" t="s">
        <v>942</v>
      </c>
      <c r="Q3" s="281" t="s">
        <v>932</v>
      </c>
      <c r="R3" s="281" t="s">
        <v>933</v>
      </c>
      <c r="S3" s="281" t="s">
        <v>943</v>
      </c>
      <c r="T3" s="281" t="s">
        <v>433</v>
      </c>
      <c r="U3" s="281" t="s">
        <v>434</v>
      </c>
      <c r="V3" s="281" t="s">
        <v>935</v>
      </c>
      <c r="W3" s="281" t="s">
        <v>935</v>
      </c>
      <c r="X3" s="281" t="s">
        <v>433</v>
      </c>
      <c r="Y3" s="281" t="s">
        <v>434</v>
      </c>
    </row>
    <row r="4" spans="1:25" ht="27">
      <c r="A4" s="281" t="s">
        <v>918</v>
      </c>
      <c r="B4" s="281" t="s">
        <v>919</v>
      </c>
      <c r="C4" s="281" t="s">
        <v>920</v>
      </c>
      <c r="D4" s="281" t="s">
        <v>46</v>
      </c>
      <c r="E4" s="281" t="s">
        <v>347</v>
      </c>
      <c r="F4" s="281" t="s">
        <v>944</v>
      </c>
      <c r="G4" s="281" t="s">
        <v>945</v>
      </c>
      <c r="H4" s="281" t="s">
        <v>946</v>
      </c>
      <c r="I4" s="281" t="s">
        <v>435</v>
      </c>
      <c r="J4" s="281" t="s">
        <v>947</v>
      </c>
      <c r="K4" s="281" t="s">
        <v>926</v>
      </c>
      <c r="L4" s="281" t="s">
        <v>927</v>
      </c>
      <c r="M4" s="281" t="s">
        <v>928</v>
      </c>
      <c r="N4" s="281" t="s">
        <v>948</v>
      </c>
      <c r="O4" s="281" t="s">
        <v>949</v>
      </c>
      <c r="P4" s="281" t="s">
        <v>950</v>
      </c>
      <c r="Q4" s="281" t="s">
        <v>932</v>
      </c>
      <c r="R4" s="281" t="s">
        <v>951</v>
      </c>
      <c r="S4" s="281" t="s">
        <v>952</v>
      </c>
      <c r="T4" s="281" t="s">
        <v>436</v>
      </c>
      <c r="U4" s="281" t="s">
        <v>953</v>
      </c>
      <c r="V4" s="281" t="s">
        <v>935</v>
      </c>
      <c r="W4" s="281" t="s">
        <v>935</v>
      </c>
      <c r="X4" s="281" t="s">
        <v>436</v>
      </c>
      <c r="Y4" s="281" t="s">
        <v>953</v>
      </c>
    </row>
    <row r="5" spans="1:25" ht="27">
      <c r="A5" s="281" t="s">
        <v>918</v>
      </c>
      <c r="B5" s="281" t="s">
        <v>919</v>
      </c>
      <c r="C5" s="281" t="s">
        <v>920</v>
      </c>
      <c r="D5" s="281" t="s">
        <v>55</v>
      </c>
      <c r="E5" s="281" t="s">
        <v>348</v>
      </c>
      <c r="F5" s="281" t="s">
        <v>954</v>
      </c>
      <c r="G5" s="281" t="s">
        <v>955</v>
      </c>
      <c r="H5" s="281" t="s">
        <v>956</v>
      </c>
      <c r="I5" s="281" t="s">
        <v>957</v>
      </c>
      <c r="J5" s="281" t="s">
        <v>958</v>
      </c>
      <c r="K5" s="281" t="s">
        <v>926</v>
      </c>
      <c r="L5" s="281" t="s">
        <v>927</v>
      </c>
      <c r="M5" s="281" t="s">
        <v>928</v>
      </c>
      <c r="N5" s="281" t="s">
        <v>959</v>
      </c>
      <c r="O5" s="281" t="s">
        <v>960</v>
      </c>
      <c r="P5" s="281" t="s">
        <v>961</v>
      </c>
      <c r="Q5" s="281" t="s">
        <v>932</v>
      </c>
      <c r="R5" s="281" t="s">
        <v>951</v>
      </c>
      <c r="S5" s="281" t="s">
        <v>962</v>
      </c>
      <c r="T5" s="281" t="s">
        <v>437</v>
      </c>
      <c r="U5" s="281" t="s">
        <v>873</v>
      </c>
      <c r="V5" s="281" t="s">
        <v>935</v>
      </c>
      <c r="W5" s="281" t="s">
        <v>935</v>
      </c>
      <c r="X5" s="281" t="s">
        <v>437</v>
      </c>
      <c r="Y5" s="281" t="s">
        <v>873</v>
      </c>
    </row>
    <row r="6" spans="1:25" ht="27">
      <c r="A6" s="281" t="s">
        <v>918</v>
      </c>
      <c r="B6" s="281" t="s">
        <v>919</v>
      </c>
      <c r="C6" s="281" t="s">
        <v>920</v>
      </c>
      <c r="D6" s="281" t="s">
        <v>61</v>
      </c>
      <c r="E6" s="281" t="s">
        <v>438</v>
      </c>
      <c r="F6" s="281" t="s">
        <v>963</v>
      </c>
      <c r="G6" s="281" t="s">
        <v>964</v>
      </c>
      <c r="H6" s="281" t="s">
        <v>965</v>
      </c>
      <c r="I6" s="281" t="s">
        <v>1760</v>
      </c>
      <c r="J6" s="281" t="s">
        <v>966</v>
      </c>
      <c r="K6" s="281" t="s">
        <v>926</v>
      </c>
      <c r="L6" s="281" t="s">
        <v>927</v>
      </c>
      <c r="M6" s="281" t="s">
        <v>928</v>
      </c>
      <c r="N6" s="281" t="s">
        <v>967</v>
      </c>
      <c r="O6" s="281" t="s">
        <v>968</v>
      </c>
      <c r="P6" s="281" t="s">
        <v>969</v>
      </c>
      <c r="Q6" s="281" t="s">
        <v>932</v>
      </c>
      <c r="R6" s="281" t="s">
        <v>951</v>
      </c>
      <c r="S6" s="281" t="s">
        <v>970</v>
      </c>
      <c r="T6" s="281" t="s">
        <v>439</v>
      </c>
      <c r="U6" s="281" t="s">
        <v>1761</v>
      </c>
      <c r="V6" s="281" t="s">
        <v>935</v>
      </c>
      <c r="W6" s="281" t="s">
        <v>935</v>
      </c>
      <c r="X6" s="281" t="s">
        <v>439</v>
      </c>
      <c r="Y6" s="281" t="s">
        <v>1761</v>
      </c>
    </row>
    <row r="7" spans="1:25" ht="27">
      <c r="A7" s="281" t="s">
        <v>918</v>
      </c>
      <c r="B7" s="281" t="s">
        <v>919</v>
      </c>
      <c r="C7" s="281" t="s">
        <v>971</v>
      </c>
      <c r="D7" s="281" t="s">
        <v>440</v>
      </c>
      <c r="E7" s="281" t="s">
        <v>350</v>
      </c>
      <c r="F7" s="281" t="s">
        <v>972</v>
      </c>
      <c r="G7" s="281" t="s">
        <v>973</v>
      </c>
      <c r="H7" s="281" t="s">
        <v>974</v>
      </c>
      <c r="I7" s="281" t="s">
        <v>441</v>
      </c>
      <c r="J7" s="281" t="s">
        <v>975</v>
      </c>
      <c r="K7" s="281" t="s">
        <v>926</v>
      </c>
      <c r="L7" s="281" t="s">
        <v>976</v>
      </c>
      <c r="M7" s="281" t="s">
        <v>977</v>
      </c>
      <c r="N7" s="281" t="s">
        <v>978</v>
      </c>
      <c r="O7" s="281" t="s">
        <v>979</v>
      </c>
      <c r="P7" s="281" t="s">
        <v>980</v>
      </c>
      <c r="Q7" s="281" t="s">
        <v>932</v>
      </c>
      <c r="R7" s="281" t="s">
        <v>981</v>
      </c>
      <c r="S7" s="281" t="s">
        <v>982</v>
      </c>
      <c r="T7" s="281" t="s">
        <v>442</v>
      </c>
      <c r="U7" s="281" t="s">
        <v>443</v>
      </c>
      <c r="V7" s="281" t="s">
        <v>935</v>
      </c>
      <c r="W7" s="281" t="s">
        <v>935</v>
      </c>
      <c r="X7" s="281" t="s">
        <v>442</v>
      </c>
      <c r="Y7" s="281" t="s">
        <v>443</v>
      </c>
    </row>
    <row r="8" spans="1:25" ht="27">
      <c r="A8" s="281" t="s">
        <v>918</v>
      </c>
      <c r="B8" s="281" t="s">
        <v>919</v>
      </c>
      <c r="C8" s="281" t="s">
        <v>971</v>
      </c>
      <c r="D8" s="281" t="s">
        <v>75</v>
      </c>
      <c r="E8" s="281" t="s">
        <v>351</v>
      </c>
      <c r="F8" s="281" t="s">
        <v>983</v>
      </c>
      <c r="G8" s="281" t="s">
        <v>984</v>
      </c>
      <c r="H8" s="281" t="s">
        <v>985</v>
      </c>
      <c r="I8" s="281" t="s">
        <v>444</v>
      </c>
      <c r="J8" s="281" t="s">
        <v>986</v>
      </c>
      <c r="K8" s="281" t="s">
        <v>926</v>
      </c>
      <c r="L8" s="281" t="s">
        <v>976</v>
      </c>
      <c r="M8" s="281" t="s">
        <v>977</v>
      </c>
      <c r="N8" s="281" t="s">
        <v>987</v>
      </c>
      <c r="O8" s="281" t="s">
        <v>988</v>
      </c>
      <c r="P8" s="281" t="s">
        <v>989</v>
      </c>
      <c r="Q8" s="281" t="s">
        <v>932</v>
      </c>
      <c r="R8" s="281" t="s">
        <v>933</v>
      </c>
      <c r="S8" s="281" t="s">
        <v>990</v>
      </c>
      <c r="T8" s="281" t="s">
        <v>445</v>
      </c>
      <c r="U8" s="281" t="s">
        <v>880</v>
      </c>
      <c r="V8" s="281" t="s">
        <v>935</v>
      </c>
      <c r="W8" s="281" t="s">
        <v>935</v>
      </c>
      <c r="X8" s="281" t="s">
        <v>445</v>
      </c>
      <c r="Y8" s="281" t="s">
        <v>880</v>
      </c>
    </row>
    <row r="9" spans="1:25" ht="27">
      <c r="A9" s="281" t="s">
        <v>918</v>
      </c>
      <c r="B9" s="281" t="s">
        <v>919</v>
      </c>
      <c r="C9" s="281" t="s">
        <v>971</v>
      </c>
      <c r="D9" s="281" t="s">
        <v>84</v>
      </c>
      <c r="E9" s="281" t="s">
        <v>352</v>
      </c>
      <c r="F9" s="281" t="s">
        <v>991</v>
      </c>
      <c r="G9" s="281" t="s">
        <v>992</v>
      </c>
      <c r="H9" s="281" t="s">
        <v>993</v>
      </c>
      <c r="I9" s="281" t="s">
        <v>994</v>
      </c>
      <c r="J9" s="281" t="s">
        <v>995</v>
      </c>
      <c r="K9" s="281" t="s">
        <v>926</v>
      </c>
      <c r="L9" s="281" t="s">
        <v>976</v>
      </c>
      <c r="M9" s="281" t="s">
        <v>977</v>
      </c>
      <c r="N9" s="281" t="s">
        <v>996</v>
      </c>
      <c r="O9" s="281" t="s">
        <v>997</v>
      </c>
      <c r="P9" s="281" t="s">
        <v>998</v>
      </c>
      <c r="Q9" s="281" t="s">
        <v>932</v>
      </c>
      <c r="R9" s="281" t="s">
        <v>951</v>
      </c>
      <c r="S9" s="281" t="s">
        <v>999</v>
      </c>
      <c r="T9" s="281" t="s">
        <v>446</v>
      </c>
      <c r="U9" s="281" t="s">
        <v>447</v>
      </c>
      <c r="V9" s="281" t="s">
        <v>935</v>
      </c>
      <c r="W9" s="281" t="s">
        <v>935</v>
      </c>
      <c r="X9" s="281" t="s">
        <v>446</v>
      </c>
      <c r="Y9" s="281" t="s">
        <v>447</v>
      </c>
    </row>
    <row r="10" spans="1:25" ht="27">
      <c r="A10" s="281" t="s">
        <v>918</v>
      </c>
      <c r="B10" s="281" t="s">
        <v>919</v>
      </c>
      <c r="C10" s="281" t="s">
        <v>971</v>
      </c>
      <c r="D10" s="281" t="s">
        <v>91</v>
      </c>
      <c r="E10" s="281" t="s">
        <v>354</v>
      </c>
      <c r="F10" s="281" t="s">
        <v>354</v>
      </c>
      <c r="G10" s="281" t="s">
        <v>1000</v>
      </c>
      <c r="H10" s="281" t="s">
        <v>1001</v>
      </c>
      <c r="I10" s="281" t="s">
        <v>1002</v>
      </c>
      <c r="J10" s="281" t="s">
        <v>1003</v>
      </c>
      <c r="K10" s="281" t="s">
        <v>926</v>
      </c>
      <c r="L10" s="281" t="s">
        <v>976</v>
      </c>
      <c r="M10" s="281" t="s">
        <v>977</v>
      </c>
      <c r="N10" s="281" t="s">
        <v>1004</v>
      </c>
      <c r="O10" s="281" t="s">
        <v>1005</v>
      </c>
      <c r="P10" s="281" t="s">
        <v>1006</v>
      </c>
      <c r="Q10" s="281" t="s">
        <v>932</v>
      </c>
      <c r="R10" s="281" t="s">
        <v>933</v>
      </c>
      <c r="S10" s="281" t="s">
        <v>1007</v>
      </c>
      <c r="T10" s="281" t="s">
        <v>448</v>
      </c>
      <c r="U10" s="281" t="s">
        <v>1008</v>
      </c>
      <c r="V10" s="281" t="s">
        <v>935</v>
      </c>
      <c r="W10" s="281" t="s">
        <v>935</v>
      </c>
      <c r="X10" s="281" t="s">
        <v>448</v>
      </c>
      <c r="Y10" s="281" t="s">
        <v>1008</v>
      </c>
    </row>
    <row r="11" spans="1:25" ht="27">
      <c r="A11" s="281" t="s">
        <v>918</v>
      </c>
      <c r="B11" s="281" t="s">
        <v>919</v>
      </c>
      <c r="C11" s="281" t="s">
        <v>1009</v>
      </c>
      <c r="D11" s="281" t="s">
        <v>449</v>
      </c>
      <c r="E11" s="281" t="s">
        <v>355</v>
      </c>
      <c r="F11" s="281" t="s">
        <v>1010</v>
      </c>
      <c r="G11" s="281" t="s">
        <v>1011</v>
      </c>
      <c r="H11" s="281" t="s">
        <v>1012</v>
      </c>
      <c r="I11" s="281" t="s">
        <v>450</v>
      </c>
      <c r="J11" s="281" t="s">
        <v>1013</v>
      </c>
      <c r="K11" s="281" t="s">
        <v>926</v>
      </c>
      <c r="L11" s="281" t="s">
        <v>1014</v>
      </c>
      <c r="M11" s="281" t="s">
        <v>1015</v>
      </c>
      <c r="N11" s="281" t="s">
        <v>1016</v>
      </c>
      <c r="O11" s="281" t="s">
        <v>1017</v>
      </c>
      <c r="P11" s="281" t="s">
        <v>1018</v>
      </c>
      <c r="Q11" s="281" t="s">
        <v>932</v>
      </c>
      <c r="R11" s="281" t="s">
        <v>981</v>
      </c>
      <c r="S11" s="281" t="s">
        <v>1019</v>
      </c>
      <c r="T11" s="281" t="s">
        <v>451</v>
      </c>
      <c r="U11" s="281" t="s">
        <v>450</v>
      </c>
      <c r="V11" s="281" t="s">
        <v>935</v>
      </c>
      <c r="W11" s="281" t="s">
        <v>935</v>
      </c>
      <c r="X11" s="281" t="s">
        <v>451</v>
      </c>
      <c r="Y11" s="281" t="s">
        <v>450</v>
      </c>
    </row>
    <row r="12" spans="1:25" ht="27">
      <c r="A12" s="281" t="s">
        <v>918</v>
      </c>
      <c r="B12" s="281" t="s">
        <v>919</v>
      </c>
      <c r="C12" s="281" t="s">
        <v>1009</v>
      </c>
      <c r="D12" s="281" t="s">
        <v>452</v>
      </c>
      <c r="E12" s="281" t="s">
        <v>356</v>
      </c>
      <c r="F12" s="281" t="s">
        <v>1020</v>
      </c>
      <c r="G12" s="281" t="s">
        <v>1021</v>
      </c>
      <c r="H12" s="281" t="s">
        <v>1022</v>
      </c>
      <c r="I12" s="281" t="s">
        <v>1023</v>
      </c>
      <c r="J12" s="281" t="s">
        <v>1024</v>
      </c>
      <c r="K12" s="281" t="s">
        <v>926</v>
      </c>
      <c r="L12" s="281" t="s">
        <v>1014</v>
      </c>
      <c r="M12" s="281" t="s">
        <v>1015</v>
      </c>
      <c r="N12" s="281" t="s">
        <v>1025</v>
      </c>
      <c r="O12" s="281" t="s">
        <v>1026</v>
      </c>
      <c r="P12" s="281" t="s">
        <v>1027</v>
      </c>
      <c r="Q12" s="281" t="s">
        <v>932</v>
      </c>
      <c r="R12" s="281" t="s">
        <v>933</v>
      </c>
      <c r="S12" s="281" t="s">
        <v>1028</v>
      </c>
      <c r="T12" s="281" t="s">
        <v>453</v>
      </c>
      <c r="U12" s="281" t="s">
        <v>454</v>
      </c>
      <c r="V12" s="281" t="s">
        <v>935</v>
      </c>
      <c r="W12" s="281" t="s">
        <v>935</v>
      </c>
      <c r="X12" s="281" t="s">
        <v>453</v>
      </c>
      <c r="Y12" s="281" t="s">
        <v>454</v>
      </c>
    </row>
    <row r="13" spans="1:25" ht="27">
      <c r="A13" s="281" t="s">
        <v>918</v>
      </c>
      <c r="B13" s="281" t="s">
        <v>919</v>
      </c>
      <c r="C13" s="281" t="s">
        <v>1009</v>
      </c>
      <c r="D13" s="281" t="s">
        <v>120</v>
      </c>
      <c r="E13" s="281" t="s">
        <v>357</v>
      </c>
      <c r="F13" s="281" t="s">
        <v>1029</v>
      </c>
      <c r="G13" s="281" t="s">
        <v>1030</v>
      </c>
      <c r="H13" s="281" t="s">
        <v>1031</v>
      </c>
      <c r="I13" s="281" t="s">
        <v>455</v>
      </c>
      <c r="J13" s="281" t="s">
        <v>1032</v>
      </c>
      <c r="K13" s="281" t="s">
        <v>926</v>
      </c>
      <c r="L13" s="281" t="s">
        <v>1014</v>
      </c>
      <c r="M13" s="281" t="s">
        <v>1015</v>
      </c>
      <c r="N13" s="281" t="s">
        <v>1033</v>
      </c>
      <c r="O13" s="281" t="s">
        <v>1034</v>
      </c>
      <c r="P13" s="281" t="s">
        <v>1035</v>
      </c>
      <c r="Q13" s="281" t="s">
        <v>932</v>
      </c>
      <c r="R13" s="281" t="s">
        <v>933</v>
      </c>
      <c r="S13" s="281" t="s">
        <v>1036</v>
      </c>
      <c r="T13" s="281" t="s">
        <v>456</v>
      </c>
      <c r="U13" s="282" t="s">
        <v>1762</v>
      </c>
      <c r="V13" s="281" t="s">
        <v>935</v>
      </c>
      <c r="W13" s="281" t="s">
        <v>935</v>
      </c>
      <c r="X13" s="281" t="s">
        <v>456</v>
      </c>
      <c r="Y13" s="282" t="s">
        <v>1762</v>
      </c>
    </row>
    <row r="14" spans="1:25" ht="27">
      <c r="A14" s="281" t="s">
        <v>918</v>
      </c>
      <c r="B14" s="281" t="s">
        <v>919</v>
      </c>
      <c r="C14" s="281" t="s">
        <v>1009</v>
      </c>
      <c r="D14" s="281" t="s">
        <v>128</v>
      </c>
      <c r="E14" s="281" t="s">
        <v>358</v>
      </c>
      <c r="F14" s="281" t="s">
        <v>1037</v>
      </c>
      <c r="G14" s="281" t="s">
        <v>1038</v>
      </c>
      <c r="H14" s="281" t="s">
        <v>1039</v>
      </c>
      <c r="I14" s="281" t="s">
        <v>457</v>
      </c>
      <c r="J14" s="281" t="s">
        <v>1040</v>
      </c>
      <c r="K14" s="281" t="s">
        <v>926</v>
      </c>
      <c r="L14" s="281" t="s">
        <v>1014</v>
      </c>
      <c r="M14" s="281" t="s">
        <v>1015</v>
      </c>
      <c r="N14" s="281" t="s">
        <v>1041</v>
      </c>
      <c r="O14" s="281" t="s">
        <v>1042</v>
      </c>
      <c r="P14" s="281" t="s">
        <v>1043</v>
      </c>
      <c r="Q14" s="281" t="s">
        <v>932</v>
      </c>
      <c r="R14" s="281" t="s">
        <v>933</v>
      </c>
      <c r="S14" s="281" t="s">
        <v>1044</v>
      </c>
      <c r="T14" s="281" t="s">
        <v>458</v>
      </c>
      <c r="U14" s="281" t="s">
        <v>459</v>
      </c>
      <c r="V14" s="281" t="s">
        <v>935</v>
      </c>
      <c r="W14" s="281" t="s">
        <v>935</v>
      </c>
      <c r="X14" s="281" t="s">
        <v>458</v>
      </c>
      <c r="Y14" s="281" t="s">
        <v>459</v>
      </c>
    </row>
    <row r="15" spans="1:25" ht="27">
      <c r="A15" s="281" t="s">
        <v>918</v>
      </c>
      <c r="B15" s="281" t="s">
        <v>919</v>
      </c>
      <c r="C15" s="281" t="s">
        <v>1009</v>
      </c>
      <c r="D15" s="281" t="s">
        <v>144</v>
      </c>
      <c r="E15" s="281" t="s">
        <v>360</v>
      </c>
      <c r="F15" s="281" t="s">
        <v>1045</v>
      </c>
      <c r="G15" s="281" t="s">
        <v>1046</v>
      </c>
      <c r="H15" s="281" t="s">
        <v>1047</v>
      </c>
      <c r="I15" s="281" t="s">
        <v>1048</v>
      </c>
      <c r="J15" s="281" t="s">
        <v>1049</v>
      </c>
      <c r="K15" s="281" t="s">
        <v>926</v>
      </c>
      <c r="L15" s="281" t="s">
        <v>1014</v>
      </c>
      <c r="M15" s="281" t="s">
        <v>1015</v>
      </c>
      <c r="N15" s="281" t="s">
        <v>1050</v>
      </c>
      <c r="O15" s="281" t="s">
        <v>1051</v>
      </c>
      <c r="P15" s="281" t="s">
        <v>1052</v>
      </c>
      <c r="Q15" s="281" t="s">
        <v>932</v>
      </c>
      <c r="R15" s="281" t="s">
        <v>933</v>
      </c>
      <c r="S15" s="281" t="s">
        <v>1053</v>
      </c>
      <c r="T15" s="281" t="s">
        <v>463</v>
      </c>
      <c r="U15" s="281" t="s">
        <v>464</v>
      </c>
      <c r="V15" s="281" t="s">
        <v>935</v>
      </c>
      <c r="W15" s="281" t="s">
        <v>935</v>
      </c>
      <c r="X15" s="281" t="s">
        <v>463</v>
      </c>
      <c r="Y15" s="281" t="s">
        <v>464</v>
      </c>
    </row>
    <row r="16" spans="1:25" ht="27">
      <c r="A16" s="281" t="s">
        <v>918</v>
      </c>
      <c r="B16" s="281" t="s">
        <v>919</v>
      </c>
      <c r="C16" s="281" t="s">
        <v>1054</v>
      </c>
      <c r="D16" s="281" t="s">
        <v>465</v>
      </c>
      <c r="E16" s="281" t="s">
        <v>361</v>
      </c>
      <c r="F16" s="281" t="s">
        <v>1055</v>
      </c>
      <c r="G16" s="281" t="s">
        <v>1056</v>
      </c>
      <c r="H16" s="281" t="s">
        <v>1057</v>
      </c>
      <c r="I16" s="281" t="s">
        <v>1058</v>
      </c>
      <c r="J16" s="281" t="s">
        <v>1059</v>
      </c>
      <c r="K16" s="281" t="s">
        <v>926</v>
      </c>
      <c r="L16" s="281" t="s">
        <v>1060</v>
      </c>
      <c r="M16" s="281" t="s">
        <v>1061</v>
      </c>
      <c r="N16" s="281" t="s">
        <v>1062</v>
      </c>
      <c r="O16" s="281" t="s">
        <v>1063</v>
      </c>
      <c r="P16" s="281" t="s">
        <v>1064</v>
      </c>
      <c r="Q16" s="281" t="s">
        <v>932</v>
      </c>
      <c r="R16" s="281" t="s">
        <v>951</v>
      </c>
      <c r="S16" s="281" t="s">
        <v>1065</v>
      </c>
      <c r="T16" s="281" t="s">
        <v>466</v>
      </c>
      <c r="U16" s="281" t="s">
        <v>881</v>
      </c>
      <c r="V16" s="281" t="s">
        <v>935</v>
      </c>
      <c r="W16" s="281" t="s">
        <v>935</v>
      </c>
      <c r="X16" s="281" t="s">
        <v>466</v>
      </c>
      <c r="Y16" s="281" t="s">
        <v>881</v>
      </c>
    </row>
    <row r="17" spans="1:25" ht="38.25" customHeight="1">
      <c r="A17" s="281" t="s">
        <v>918</v>
      </c>
      <c r="B17" s="281" t="s">
        <v>919</v>
      </c>
      <c r="C17" s="281" t="s">
        <v>1054</v>
      </c>
      <c r="D17" s="281" t="s">
        <v>467</v>
      </c>
      <c r="E17" s="281" t="s">
        <v>468</v>
      </c>
      <c r="F17" s="281" t="s">
        <v>1066</v>
      </c>
      <c r="G17" s="281" t="s">
        <v>1067</v>
      </c>
      <c r="H17" s="281" t="s">
        <v>1068</v>
      </c>
      <c r="I17" s="281" t="s">
        <v>469</v>
      </c>
      <c r="J17" s="281" t="s">
        <v>1069</v>
      </c>
      <c r="K17" s="281" t="s">
        <v>926</v>
      </c>
      <c r="L17" s="281" t="s">
        <v>1060</v>
      </c>
      <c r="M17" s="281" t="s">
        <v>1061</v>
      </c>
      <c r="N17" s="281" t="s">
        <v>1070</v>
      </c>
      <c r="O17" s="281" t="s">
        <v>1071</v>
      </c>
      <c r="P17" s="281" t="s">
        <v>1072</v>
      </c>
      <c r="Q17" s="281" t="s">
        <v>932</v>
      </c>
      <c r="R17" s="281" t="s">
        <v>1073</v>
      </c>
      <c r="S17" s="281" t="s">
        <v>1074</v>
      </c>
      <c r="T17" s="281" t="s">
        <v>470</v>
      </c>
      <c r="U17" s="281" t="s">
        <v>1075</v>
      </c>
      <c r="V17" s="281" t="s">
        <v>935</v>
      </c>
      <c r="W17" s="281" t="s">
        <v>935</v>
      </c>
      <c r="X17" s="281" t="s">
        <v>470</v>
      </c>
      <c r="Y17" s="281" t="s">
        <v>1075</v>
      </c>
    </row>
    <row r="18" spans="1:25" ht="27">
      <c r="A18" s="281" t="s">
        <v>918</v>
      </c>
      <c r="B18" s="281" t="s">
        <v>919</v>
      </c>
      <c r="C18" s="281" t="s">
        <v>1076</v>
      </c>
      <c r="D18" s="281" t="s">
        <v>471</v>
      </c>
      <c r="E18" s="281" t="s">
        <v>363</v>
      </c>
      <c r="F18" s="281" t="s">
        <v>1077</v>
      </c>
      <c r="G18" s="281" t="s">
        <v>1078</v>
      </c>
      <c r="H18" s="281" t="s">
        <v>1079</v>
      </c>
      <c r="I18" s="281" t="s">
        <v>1763</v>
      </c>
      <c r="J18" s="281" t="s">
        <v>1080</v>
      </c>
      <c r="K18" s="281" t="s">
        <v>926</v>
      </c>
      <c r="L18" s="281" t="s">
        <v>1081</v>
      </c>
      <c r="M18" s="281" t="s">
        <v>1082</v>
      </c>
      <c r="N18" s="281" t="s">
        <v>1083</v>
      </c>
      <c r="O18" s="281" t="s">
        <v>1084</v>
      </c>
      <c r="P18" s="281" t="s">
        <v>1085</v>
      </c>
      <c r="Q18" s="281" t="s">
        <v>932</v>
      </c>
      <c r="R18" s="281" t="s">
        <v>951</v>
      </c>
      <c r="S18" s="281" t="s">
        <v>1086</v>
      </c>
      <c r="T18" s="281" t="s">
        <v>472</v>
      </c>
      <c r="U18" s="281" t="s">
        <v>1764</v>
      </c>
      <c r="V18" s="281" t="s">
        <v>935</v>
      </c>
      <c r="W18" s="281" t="s">
        <v>935</v>
      </c>
      <c r="X18" s="281" t="s">
        <v>472</v>
      </c>
      <c r="Y18" s="281" t="s">
        <v>1764</v>
      </c>
    </row>
    <row r="19" spans="1:25" ht="27">
      <c r="A19" s="281" t="s">
        <v>918</v>
      </c>
      <c r="B19" s="281" t="s">
        <v>919</v>
      </c>
      <c r="C19" s="281" t="s">
        <v>1087</v>
      </c>
      <c r="D19" s="281" t="s">
        <v>473</v>
      </c>
      <c r="E19" s="281" t="s">
        <v>364</v>
      </c>
      <c r="F19" s="281" t="s">
        <v>1088</v>
      </c>
      <c r="G19" s="281" t="s">
        <v>1089</v>
      </c>
      <c r="H19" s="281" t="s">
        <v>1090</v>
      </c>
      <c r="I19" s="281" t="s">
        <v>474</v>
      </c>
      <c r="J19" s="281" t="s">
        <v>1091</v>
      </c>
      <c r="K19" s="281" t="s">
        <v>926</v>
      </c>
      <c r="L19" s="281" t="s">
        <v>1092</v>
      </c>
      <c r="M19" s="281" t="s">
        <v>1093</v>
      </c>
      <c r="N19" s="281" t="s">
        <v>1094</v>
      </c>
      <c r="O19" s="281" t="s">
        <v>1095</v>
      </c>
      <c r="P19" s="281" t="s">
        <v>1096</v>
      </c>
      <c r="Q19" s="281" t="s">
        <v>932</v>
      </c>
      <c r="R19" s="281" t="s">
        <v>951</v>
      </c>
      <c r="S19" s="281" t="s">
        <v>1097</v>
      </c>
      <c r="T19" s="281" t="s">
        <v>475</v>
      </c>
      <c r="U19" s="281" t="s">
        <v>474</v>
      </c>
      <c r="V19" s="281" t="s">
        <v>935</v>
      </c>
      <c r="W19" s="281" t="s">
        <v>935</v>
      </c>
      <c r="X19" s="281" t="s">
        <v>475</v>
      </c>
      <c r="Y19" s="281" t="s">
        <v>474</v>
      </c>
    </row>
    <row r="20" spans="1:25" ht="27">
      <c r="A20" s="281" t="s">
        <v>918</v>
      </c>
      <c r="B20" s="281" t="s">
        <v>919</v>
      </c>
      <c r="C20" s="281" t="s">
        <v>1098</v>
      </c>
      <c r="D20" s="281" t="s">
        <v>476</v>
      </c>
      <c r="E20" s="281" t="s">
        <v>362</v>
      </c>
      <c r="F20" s="281" t="s">
        <v>1099</v>
      </c>
      <c r="G20" s="281" t="s">
        <v>1100</v>
      </c>
      <c r="H20" s="281" t="s">
        <v>1101</v>
      </c>
      <c r="I20" s="281" t="s">
        <v>477</v>
      </c>
      <c r="J20" s="281" t="s">
        <v>1102</v>
      </c>
      <c r="K20" s="281" t="s">
        <v>926</v>
      </c>
      <c r="L20" s="281" t="s">
        <v>1103</v>
      </c>
      <c r="M20" s="281" t="s">
        <v>1104</v>
      </c>
      <c r="N20" s="281" t="s">
        <v>1105</v>
      </c>
      <c r="O20" s="281" t="s">
        <v>1106</v>
      </c>
      <c r="P20" s="281" t="s">
        <v>1107</v>
      </c>
      <c r="Q20" s="281" t="s">
        <v>932</v>
      </c>
      <c r="R20" s="281" t="s">
        <v>951</v>
      </c>
      <c r="S20" s="281" t="s">
        <v>1065</v>
      </c>
      <c r="T20" s="281" t="s">
        <v>466</v>
      </c>
      <c r="U20" s="281" t="s">
        <v>881</v>
      </c>
      <c r="V20" s="281" t="s">
        <v>935</v>
      </c>
      <c r="W20" s="281" t="s">
        <v>935</v>
      </c>
      <c r="X20" s="281" t="s">
        <v>466</v>
      </c>
      <c r="Y20" s="281" t="s">
        <v>881</v>
      </c>
    </row>
    <row r="21" spans="1:25" ht="27">
      <c r="A21" s="281" t="s">
        <v>918</v>
      </c>
      <c r="B21" s="281" t="s">
        <v>919</v>
      </c>
      <c r="C21" s="281" t="s">
        <v>1098</v>
      </c>
      <c r="D21" s="281" t="s">
        <v>478</v>
      </c>
      <c r="E21" s="281" t="s">
        <v>365</v>
      </c>
      <c r="F21" s="281" t="s">
        <v>1108</v>
      </c>
      <c r="G21" s="281" t="s">
        <v>1109</v>
      </c>
      <c r="H21" s="281" t="s">
        <v>1110</v>
      </c>
      <c r="I21" s="281" t="s">
        <v>479</v>
      </c>
      <c r="J21" s="281" t="s">
        <v>1111</v>
      </c>
      <c r="K21" s="281" t="s">
        <v>926</v>
      </c>
      <c r="L21" s="281" t="s">
        <v>1103</v>
      </c>
      <c r="M21" s="281" t="s">
        <v>1104</v>
      </c>
      <c r="N21" s="281" t="s">
        <v>1112</v>
      </c>
      <c r="O21" s="281" t="s">
        <v>1113</v>
      </c>
      <c r="P21" s="281" t="s">
        <v>1114</v>
      </c>
      <c r="Q21" s="281" t="s">
        <v>932</v>
      </c>
      <c r="R21" s="281" t="s">
        <v>951</v>
      </c>
      <c r="S21" s="281" t="s">
        <v>1115</v>
      </c>
      <c r="T21" s="281" t="s">
        <v>480</v>
      </c>
      <c r="U21" s="281" t="s">
        <v>479</v>
      </c>
      <c r="V21" s="281" t="s">
        <v>935</v>
      </c>
      <c r="W21" s="281" t="s">
        <v>935</v>
      </c>
      <c r="X21" s="281" t="s">
        <v>480</v>
      </c>
      <c r="Y21" s="281" t="s">
        <v>479</v>
      </c>
    </row>
    <row r="22" spans="1:25" ht="27">
      <c r="A22" s="281" t="s">
        <v>918</v>
      </c>
      <c r="B22" s="281" t="s">
        <v>919</v>
      </c>
      <c r="C22" s="281" t="s">
        <v>1098</v>
      </c>
      <c r="D22" s="281" t="s">
        <v>196</v>
      </c>
      <c r="E22" s="281" t="s">
        <v>366</v>
      </c>
      <c r="F22" s="281" t="s">
        <v>1116</v>
      </c>
      <c r="G22" s="281" t="s">
        <v>1117</v>
      </c>
      <c r="H22" s="281" t="s">
        <v>1118</v>
      </c>
      <c r="I22" s="281" t="s">
        <v>1765</v>
      </c>
      <c r="J22" s="281" t="s">
        <v>1119</v>
      </c>
      <c r="K22" s="281" t="s">
        <v>926</v>
      </c>
      <c r="L22" s="281" t="s">
        <v>1103</v>
      </c>
      <c r="M22" s="281" t="s">
        <v>1104</v>
      </c>
      <c r="N22" s="281" t="s">
        <v>1120</v>
      </c>
      <c r="O22" s="281" t="s">
        <v>1121</v>
      </c>
      <c r="P22" s="281" t="s">
        <v>1122</v>
      </c>
      <c r="Q22" s="281" t="s">
        <v>1123</v>
      </c>
      <c r="R22" s="281" t="s">
        <v>951</v>
      </c>
      <c r="S22" s="281" t="s">
        <v>1124</v>
      </c>
      <c r="T22" s="281" t="s">
        <v>481</v>
      </c>
      <c r="U22" s="281" t="s">
        <v>1125</v>
      </c>
      <c r="V22" s="281" t="s">
        <v>935</v>
      </c>
      <c r="W22" s="281" t="s">
        <v>935</v>
      </c>
      <c r="X22" s="281" t="s">
        <v>481</v>
      </c>
      <c r="Y22" s="281" t="s">
        <v>1125</v>
      </c>
    </row>
    <row r="23" spans="1:25" ht="27">
      <c r="A23" s="281" t="s">
        <v>918</v>
      </c>
      <c r="B23" s="281" t="s">
        <v>919</v>
      </c>
      <c r="C23" s="281" t="s">
        <v>1126</v>
      </c>
      <c r="D23" s="281" t="s">
        <v>482</v>
      </c>
      <c r="E23" s="281" t="s">
        <v>367</v>
      </c>
      <c r="F23" s="281" t="s">
        <v>1127</v>
      </c>
      <c r="G23" s="281" t="s">
        <v>1128</v>
      </c>
      <c r="H23" s="281" t="s">
        <v>1129</v>
      </c>
      <c r="I23" s="281" t="s">
        <v>1130</v>
      </c>
      <c r="J23" s="281" t="s">
        <v>1131</v>
      </c>
      <c r="K23" s="281" t="s">
        <v>926</v>
      </c>
      <c r="L23" s="281" t="s">
        <v>1132</v>
      </c>
      <c r="M23" s="281" t="s">
        <v>1133</v>
      </c>
      <c r="N23" s="281" t="s">
        <v>1134</v>
      </c>
      <c r="O23" s="281" t="s">
        <v>1135</v>
      </c>
      <c r="P23" s="281" t="s">
        <v>1136</v>
      </c>
      <c r="Q23" s="281" t="s">
        <v>932</v>
      </c>
      <c r="R23" s="281" t="s">
        <v>981</v>
      </c>
      <c r="S23" s="281" t="s">
        <v>1137</v>
      </c>
      <c r="T23" s="281" t="s">
        <v>483</v>
      </c>
      <c r="U23" s="281" t="s">
        <v>484</v>
      </c>
      <c r="V23" s="281" t="s">
        <v>935</v>
      </c>
      <c r="W23" s="281" t="s">
        <v>935</v>
      </c>
      <c r="X23" s="281" t="s">
        <v>483</v>
      </c>
      <c r="Y23" s="281" t="s">
        <v>484</v>
      </c>
    </row>
    <row r="24" spans="1:25" ht="27">
      <c r="A24" s="281" t="s">
        <v>918</v>
      </c>
      <c r="B24" s="281" t="s">
        <v>919</v>
      </c>
      <c r="C24" s="281" t="s">
        <v>1126</v>
      </c>
      <c r="D24" s="281" t="s">
        <v>211</v>
      </c>
      <c r="E24" s="281" t="s">
        <v>485</v>
      </c>
      <c r="F24" s="281" t="s">
        <v>1138</v>
      </c>
      <c r="G24" s="281" t="s">
        <v>1139</v>
      </c>
      <c r="H24" s="281" t="s">
        <v>1140</v>
      </c>
      <c r="I24" s="281" t="s">
        <v>1141</v>
      </c>
      <c r="J24" s="281" t="s">
        <v>1142</v>
      </c>
      <c r="K24" s="281" t="s">
        <v>926</v>
      </c>
      <c r="L24" s="281" t="s">
        <v>1132</v>
      </c>
      <c r="M24" s="281" t="s">
        <v>1133</v>
      </c>
      <c r="N24" s="281" t="s">
        <v>1143</v>
      </c>
      <c r="O24" s="281" t="s">
        <v>1144</v>
      </c>
      <c r="P24" s="281" t="s">
        <v>1145</v>
      </c>
      <c r="Q24" s="281" t="s">
        <v>1146</v>
      </c>
      <c r="R24" s="281" t="s">
        <v>933</v>
      </c>
      <c r="S24" s="281" t="s">
        <v>1147</v>
      </c>
      <c r="T24" s="281" t="s">
        <v>486</v>
      </c>
      <c r="U24" s="281" t="s">
        <v>487</v>
      </c>
      <c r="V24" s="281" t="s">
        <v>935</v>
      </c>
      <c r="W24" s="281" t="s">
        <v>935</v>
      </c>
      <c r="X24" s="281" t="s">
        <v>486</v>
      </c>
      <c r="Y24" s="281" t="s">
        <v>487</v>
      </c>
    </row>
    <row r="25" spans="1:25" ht="27">
      <c r="A25" s="281" t="s">
        <v>918</v>
      </c>
      <c r="B25" s="281" t="s">
        <v>919</v>
      </c>
      <c r="C25" s="281" t="s">
        <v>1126</v>
      </c>
      <c r="D25" s="281" t="s">
        <v>217</v>
      </c>
      <c r="E25" s="281" t="s">
        <v>369</v>
      </c>
      <c r="F25" s="281" t="s">
        <v>1148</v>
      </c>
      <c r="G25" s="281" t="s">
        <v>1149</v>
      </c>
      <c r="H25" s="281" t="s">
        <v>1150</v>
      </c>
      <c r="I25" s="281" t="s">
        <v>1151</v>
      </c>
      <c r="J25" s="281" t="s">
        <v>1152</v>
      </c>
      <c r="K25" s="281" t="s">
        <v>926</v>
      </c>
      <c r="L25" s="281" t="s">
        <v>1132</v>
      </c>
      <c r="M25" s="281" t="s">
        <v>1133</v>
      </c>
      <c r="N25" s="281" t="s">
        <v>1153</v>
      </c>
      <c r="O25" s="281" t="s">
        <v>1154</v>
      </c>
      <c r="P25" s="281" t="s">
        <v>1155</v>
      </c>
      <c r="Q25" s="281" t="s">
        <v>932</v>
      </c>
      <c r="R25" s="281" t="s">
        <v>951</v>
      </c>
      <c r="S25" s="281" t="s">
        <v>1156</v>
      </c>
      <c r="T25" s="281" t="s">
        <v>488</v>
      </c>
      <c r="U25" s="281" t="s">
        <v>1157</v>
      </c>
      <c r="V25" s="281" t="s">
        <v>935</v>
      </c>
      <c r="W25" s="281" t="s">
        <v>935</v>
      </c>
      <c r="X25" s="281" t="s">
        <v>488</v>
      </c>
      <c r="Y25" s="281" t="s">
        <v>874</v>
      </c>
    </row>
    <row r="26" spans="1:25" ht="27">
      <c r="A26" s="281" t="s">
        <v>918</v>
      </c>
      <c r="B26" s="281" t="s">
        <v>919</v>
      </c>
      <c r="C26" s="281" t="s">
        <v>1126</v>
      </c>
      <c r="D26" s="281" t="s">
        <v>224</v>
      </c>
      <c r="E26" s="281" t="s">
        <v>371</v>
      </c>
      <c r="F26" s="281" t="s">
        <v>1158</v>
      </c>
      <c r="G26" s="281" t="s">
        <v>1159</v>
      </c>
      <c r="H26" s="281" t="s">
        <v>1160</v>
      </c>
      <c r="I26" s="281" t="s">
        <v>1766</v>
      </c>
      <c r="J26" s="281" t="s">
        <v>1161</v>
      </c>
      <c r="K26" s="281" t="s">
        <v>926</v>
      </c>
      <c r="L26" s="281" t="s">
        <v>1132</v>
      </c>
      <c r="M26" s="281" t="s">
        <v>1133</v>
      </c>
      <c r="N26" s="281" t="s">
        <v>1162</v>
      </c>
      <c r="O26" s="281" t="s">
        <v>1163</v>
      </c>
      <c r="P26" s="281" t="s">
        <v>1164</v>
      </c>
      <c r="Q26" s="281" t="s">
        <v>1165</v>
      </c>
      <c r="R26" s="281" t="s">
        <v>981</v>
      </c>
      <c r="S26" s="281" t="s">
        <v>1166</v>
      </c>
      <c r="T26" s="281" t="s">
        <v>489</v>
      </c>
      <c r="U26" s="281" t="s">
        <v>1767</v>
      </c>
      <c r="V26" s="281" t="s">
        <v>935</v>
      </c>
      <c r="W26" s="281" t="s">
        <v>935</v>
      </c>
      <c r="X26" s="281" t="s">
        <v>489</v>
      </c>
      <c r="Y26" s="281" t="s">
        <v>1767</v>
      </c>
    </row>
    <row r="27" spans="1:25" ht="27">
      <c r="A27" s="281" t="s">
        <v>918</v>
      </c>
      <c r="B27" s="281" t="s">
        <v>919</v>
      </c>
      <c r="C27" s="281" t="s">
        <v>1167</v>
      </c>
      <c r="D27" s="281" t="s">
        <v>490</v>
      </c>
      <c r="E27" s="281" t="s">
        <v>372</v>
      </c>
      <c r="F27" s="281" t="s">
        <v>372</v>
      </c>
      <c r="G27" s="281" t="s">
        <v>1168</v>
      </c>
      <c r="H27" s="281" t="s">
        <v>1169</v>
      </c>
      <c r="I27" s="281" t="s">
        <v>1768</v>
      </c>
      <c r="J27" s="281" t="s">
        <v>1170</v>
      </c>
      <c r="K27" s="281" t="s">
        <v>926</v>
      </c>
      <c r="L27" s="281" t="s">
        <v>1171</v>
      </c>
      <c r="M27" s="281" t="s">
        <v>1172</v>
      </c>
      <c r="N27" s="281" t="s">
        <v>1173</v>
      </c>
      <c r="O27" s="281" t="s">
        <v>1174</v>
      </c>
      <c r="P27" s="281" t="s">
        <v>1175</v>
      </c>
      <c r="Q27" s="281" t="s">
        <v>932</v>
      </c>
      <c r="R27" s="281" t="s">
        <v>951</v>
      </c>
      <c r="S27" s="281" t="s">
        <v>1176</v>
      </c>
      <c r="T27" s="281" t="s">
        <v>491</v>
      </c>
      <c r="U27" s="281" t="s">
        <v>492</v>
      </c>
      <c r="V27" s="281" t="s">
        <v>935</v>
      </c>
      <c r="W27" s="281" t="s">
        <v>935</v>
      </c>
      <c r="X27" s="281" t="s">
        <v>491</v>
      </c>
      <c r="Y27" s="281" t="s">
        <v>492</v>
      </c>
    </row>
    <row r="28" spans="1:25" ht="27">
      <c r="A28" s="281" t="s">
        <v>918</v>
      </c>
      <c r="B28" s="281" t="s">
        <v>919</v>
      </c>
      <c r="C28" s="281" t="s">
        <v>1177</v>
      </c>
      <c r="D28" s="281" t="s">
        <v>493</v>
      </c>
      <c r="E28" s="281" t="s">
        <v>373</v>
      </c>
      <c r="F28" s="281" t="s">
        <v>1178</v>
      </c>
      <c r="G28" s="281" t="s">
        <v>1179</v>
      </c>
      <c r="H28" s="281" t="s">
        <v>1180</v>
      </c>
      <c r="I28" s="281" t="s">
        <v>1181</v>
      </c>
      <c r="J28" s="281" t="s">
        <v>1182</v>
      </c>
      <c r="K28" s="281" t="s">
        <v>926</v>
      </c>
      <c r="L28" s="281" t="s">
        <v>1183</v>
      </c>
      <c r="M28" s="281" t="s">
        <v>1184</v>
      </c>
      <c r="N28" s="281" t="s">
        <v>1185</v>
      </c>
      <c r="O28" s="281" t="s">
        <v>1186</v>
      </c>
      <c r="P28" s="281" t="s">
        <v>1187</v>
      </c>
      <c r="Q28" s="281" t="s">
        <v>932</v>
      </c>
      <c r="R28" s="281" t="s">
        <v>951</v>
      </c>
      <c r="S28" s="281" t="s">
        <v>1188</v>
      </c>
      <c r="T28" s="281" t="s">
        <v>494</v>
      </c>
      <c r="U28" s="281" t="s">
        <v>1189</v>
      </c>
      <c r="V28" s="281" t="s">
        <v>935</v>
      </c>
      <c r="W28" s="281" t="s">
        <v>935</v>
      </c>
      <c r="X28" s="281" t="s">
        <v>494</v>
      </c>
      <c r="Y28" s="281" t="s">
        <v>1189</v>
      </c>
    </row>
    <row r="29" spans="1:25" ht="27">
      <c r="A29" s="281" t="s">
        <v>918</v>
      </c>
      <c r="B29" s="281" t="s">
        <v>919</v>
      </c>
      <c r="C29" s="281" t="s">
        <v>1190</v>
      </c>
      <c r="D29" s="281" t="s">
        <v>495</v>
      </c>
      <c r="E29" s="281" t="s">
        <v>1191</v>
      </c>
      <c r="F29" s="281" t="s">
        <v>1192</v>
      </c>
      <c r="G29" s="281" t="s">
        <v>1193</v>
      </c>
      <c r="H29" s="281" t="s">
        <v>1194</v>
      </c>
      <c r="I29" s="281" t="s">
        <v>1195</v>
      </c>
      <c r="J29" s="281" t="s">
        <v>1196</v>
      </c>
      <c r="K29" s="281" t="s">
        <v>926</v>
      </c>
      <c r="L29" s="281" t="s">
        <v>1197</v>
      </c>
      <c r="M29" s="281" t="s">
        <v>1198</v>
      </c>
      <c r="N29" s="281" t="s">
        <v>1199</v>
      </c>
      <c r="O29" s="281" t="s">
        <v>1200</v>
      </c>
      <c r="P29" s="281" t="s">
        <v>1201</v>
      </c>
      <c r="Q29" s="281" t="s">
        <v>1165</v>
      </c>
      <c r="R29" s="281" t="s">
        <v>951</v>
      </c>
      <c r="S29" s="281" t="s">
        <v>1202</v>
      </c>
      <c r="T29" s="281" t="s">
        <v>496</v>
      </c>
      <c r="U29" s="281" t="s">
        <v>497</v>
      </c>
      <c r="V29" s="281" t="s">
        <v>935</v>
      </c>
      <c r="W29" s="281" t="s">
        <v>935</v>
      </c>
      <c r="X29" s="281" t="s">
        <v>496</v>
      </c>
      <c r="Y29" s="281" t="s">
        <v>497</v>
      </c>
    </row>
    <row r="30" spans="1:25" ht="27">
      <c r="A30" s="281" t="s">
        <v>918</v>
      </c>
      <c r="B30" s="281" t="s">
        <v>919</v>
      </c>
      <c r="C30" s="281" t="s">
        <v>1190</v>
      </c>
      <c r="D30" s="281" t="s">
        <v>498</v>
      </c>
      <c r="E30" s="281" t="s">
        <v>418</v>
      </c>
      <c r="F30" s="281" t="s">
        <v>1203</v>
      </c>
      <c r="G30" s="281" t="s">
        <v>1204</v>
      </c>
      <c r="H30" s="281" t="s">
        <v>1205</v>
      </c>
      <c r="I30" s="281" t="s">
        <v>499</v>
      </c>
      <c r="J30" s="281" t="s">
        <v>1206</v>
      </c>
      <c r="K30" s="281" t="s">
        <v>926</v>
      </c>
      <c r="L30" s="281" t="s">
        <v>1197</v>
      </c>
      <c r="M30" s="281" t="s">
        <v>1198</v>
      </c>
      <c r="N30" s="281" t="s">
        <v>1207</v>
      </c>
      <c r="O30" s="281" t="s">
        <v>1208</v>
      </c>
      <c r="P30" s="281" t="s">
        <v>1209</v>
      </c>
      <c r="Q30" s="281" t="s">
        <v>932</v>
      </c>
      <c r="R30" s="281" t="s">
        <v>951</v>
      </c>
      <c r="S30" s="283" t="s">
        <v>1210</v>
      </c>
      <c r="T30" s="281" t="s">
        <v>875</v>
      </c>
      <c r="U30" s="281" t="s">
        <v>1211</v>
      </c>
      <c r="V30" s="281" t="s">
        <v>935</v>
      </c>
      <c r="W30" s="281" t="s">
        <v>935</v>
      </c>
      <c r="X30" s="281" t="s">
        <v>1212</v>
      </c>
      <c r="Y30" s="281" t="s">
        <v>1213</v>
      </c>
    </row>
    <row r="31" spans="1:25" ht="40.5">
      <c r="A31" s="281" t="s">
        <v>918</v>
      </c>
      <c r="B31" s="281" t="s">
        <v>919</v>
      </c>
      <c r="C31" s="281" t="s">
        <v>1190</v>
      </c>
      <c r="D31" s="281" t="s">
        <v>500</v>
      </c>
      <c r="E31" s="281" t="s">
        <v>501</v>
      </c>
      <c r="F31" s="281" t="s">
        <v>1214</v>
      </c>
      <c r="G31" s="281" t="s">
        <v>1215</v>
      </c>
      <c r="H31" s="281" t="s">
        <v>1216</v>
      </c>
      <c r="I31" s="281" t="s">
        <v>503</v>
      </c>
      <c r="J31" s="281" t="s">
        <v>1217</v>
      </c>
      <c r="K31" s="281" t="s">
        <v>926</v>
      </c>
      <c r="L31" s="281" t="s">
        <v>1197</v>
      </c>
      <c r="M31" s="281" t="s">
        <v>1198</v>
      </c>
      <c r="N31" s="281" t="s">
        <v>1218</v>
      </c>
      <c r="O31" s="281" t="s">
        <v>1219</v>
      </c>
      <c r="P31" s="281" t="s">
        <v>1220</v>
      </c>
      <c r="Q31" s="281" t="s">
        <v>932</v>
      </c>
      <c r="R31" s="281" t="s">
        <v>951</v>
      </c>
      <c r="S31" s="281" t="s">
        <v>1221</v>
      </c>
      <c r="T31" s="281" t="s">
        <v>502</v>
      </c>
      <c r="U31" s="281" t="s">
        <v>503</v>
      </c>
      <c r="V31" s="281" t="s">
        <v>935</v>
      </c>
      <c r="W31" s="281" t="s">
        <v>935</v>
      </c>
      <c r="X31" s="281" t="s">
        <v>502</v>
      </c>
      <c r="Y31" s="281" t="s">
        <v>503</v>
      </c>
    </row>
    <row r="32" spans="1:25" ht="27">
      <c r="A32" s="281" t="s">
        <v>918</v>
      </c>
      <c r="B32" s="281" t="s">
        <v>919</v>
      </c>
      <c r="C32" s="281" t="s">
        <v>1222</v>
      </c>
      <c r="D32" s="281" t="s">
        <v>504</v>
      </c>
      <c r="E32" s="281" t="s">
        <v>374</v>
      </c>
      <c r="F32" s="281" t="s">
        <v>374</v>
      </c>
      <c r="G32" s="281" t="s">
        <v>1223</v>
      </c>
      <c r="H32" s="281" t="s">
        <v>1224</v>
      </c>
      <c r="I32" s="281" t="s">
        <v>1769</v>
      </c>
      <c r="J32" s="281" t="s">
        <v>1225</v>
      </c>
      <c r="K32" s="281" t="s">
        <v>926</v>
      </c>
      <c r="L32" s="281" t="s">
        <v>1226</v>
      </c>
      <c r="M32" s="281" t="s">
        <v>1227</v>
      </c>
      <c r="N32" s="281" t="s">
        <v>1228</v>
      </c>
      <c r="O32" s="281" t="s">
        <v>1229</v>
      </c>
      <c r="P32" s="281" t="s">
        <v>1230</v>
      </c>
      <c r="Q32" s="281" t="s">
        <v>1231</v>
      </c>
      <c r="R32" s="281" t="s">
        <v>951</v>
      </c>
      <c r="S32" s="281" t="s">
        <v>1232</v>
      </c>
      <c r="T32" s="281" t="s">
        <v>505</v>
      </c>
      <c r="U32" s="281" t="s">
        <v>506</v>
      </c>
      <c r="V32" s="281" t="s">
        <v>935</v>
      </c>
      <c r="W32" s="281" t="s">
        <v>935</v>
      </c>
      <c r="X32" s="281" t="s">
        <v>505</v>
      </c>
      <c r="Y32" s="281" t="s">
        <v>506</v>
      </c>
    </row>
    <row r="33" spans="1:25" ht="27">
      <c r="A33" s="281" t="s">
        <v>918</v>
      </c>
      <c r="B33" s="281" t="s">
        <v>919</v>
      </c>
      <c r="C33" s="281" t="s">
        <v>1222</v>
      </c>
      <c r="D33" s="281" t="s">
        <v>257</v>
      </c>
      <c r="E33" s="281" t="s">
        <v>375</v>
      </c>
      <c r="F33" s="281" t="s">
        <v>1233</v>
      </c>
      <c r="G33" s="281" t="s">
        <v>1234</v>
      </c>
      <c r="H33" s="281" t="s">
        <v>1235</v>
      </c>
      <c r="I33" s="281" t="s">
        <v>1236</v>
      </c>
      <c r="J33" s="281" t="s">
        <v>1237</v>
      </c>
      <c r="K33" s="281" t="s">
        <v>926</v>
      </c>
      <c r="L33" s="281" t="s">
        <v>1226</v>
      </c>
      <c r="M33" s="281" t="s">
        <v>1227</v>
      </c>
      <c r="N33" s="281" t="s">
        <v>1238</v>
      </c>
      <c r="O33" s="281" t="s">
        <v>1239</v>
      </c>
      <c r="P33" s="281" t="s">
        <v>1240</v>
      </c>
      <c r="Q33" s="281" t="s">
        <v>932</v>
      </c>
      <c r="R33" s="281" t="s">
        <v>951</v>
      </c>
      <c r="S33" s="281" t="s">
        <v>1241</v>
      </c>
      <c r="T33" s="281" t="s">
        <v>507</v>
      </c>
      <c r="U33" s="281" t="s">
        <v>1242</v>
      </c>
      <c r="V33" s="281" t="s">
        <v>935</v>
      </c>
      <c r="W33" s="281" t="s">
        <v>935</v>
      </c>
      <c r="X33" s="281" t="s">
        <v>507</v>
      </c>
      <c r="Y33" s="281" t="s">
        <v>1243</v>
      </c>
    </row>
    <row r="34" spans="1:25" ht="27">
      <c r="A34" s="281" t="s">
        <v>918</v>
      </c>
      <c r="B34" s="281" t="s">
        <v>919</v>
      </c>
      <c r="C34" s="281" t="s">
        <v>1222</v>
      </c>
      <c r="D34" s="281" t="s">
        <v>261</v>
      </c>
      <c r="E34" s="281" t="s">
        <v>353</v>
      </c>
      <c r="F34" s="281" t="s">
        <v>1244</v>
      </c>
      <c r="G34" s="281" t="s">
        <v>1245</v>
      </c>
      <c r="H34" s="281" t="s">
        <v>1246</v>
      </c>
      <c r="I34" s="281" t="s">
        <v>1247</v>
      </c>
      <c r="J34" s="281" t="s">
        <v>1248</v>
      </c>
      <c r="K34" s="281" t="s">
        <v>926</v>
      </c>
      <c r="L34" s="281" t="s">
        <v>1226</v>
      </c>
      <c r="M34" s="281" t="s">
        <v>1227</v>
      </c>
      <c r="N34" s="281" t="s">
        <v>1249</v>
      </c>
      <c r="O34" s="281" t="s">
        <v>1250</v>
      </c>
      <c r="P34" s="281" t="s">
        <v>1251</v>
      </c>
      <c r="Q34" s="281" t="s">
        <v>932</v>
      </c>
      <c r="R34" s="281" t="s">
        <v>951</v>
      </c>
      <c r="S34" s="281" t="s">
        <v>999</v>
      </c>
      <c r="T34" s="281" t="s">
        <v>446</v>
      </c>
      <c r="U34" s="281" t="s">
        <v>447</v>
      </c>
      <c r="V34" s="281" t="s">
        <v>935</v>
      </c>
      <c r="W34" s="281" t="s">
        <v>935</v>
      </c>
      <c r="X34" s="281" t="s">
        <v>446</v>
      </c>
      <c r="Y34" s="281" t="s">
        <v>447</v>
      </c>
    </row>
    <row r="35" spans="1:25" ht="27">
      <c r="A35" s="281" t="s">
        <v>918</v>
      </c>
      <c r="B35" s="281" t="s">
        <v>919</v>
      </c>
      <c r="C35" s="281" t="s">
        <v>1252</v>
      </c>
      <c r="D35" s="281" t="s">
        <v>508</v>
      </c>
      <c r="E35" s="281" t="s">
        <v>376</v>
      </c>
      <c r="F35" s="281" t="s">
        <v>1253</v>
      </c>
      <c r="G35" s="281" t="s">
        <v>1254</v>
      </c>
      <c r="H35" s="281" t="s">
        <v>1255</v>
      </c>
      <c r="I35" s="281" t="s">
        <v>1256</v>
      </c>
      <c r="J35" s="281" t="s">
        <v>1257</v>
      </c>
      <c r="K35" s="281" t="s">
        <v>926</v>
      </c>
      <c r="L35" s="281" t="s">
        <v>1258</v>
      </c>
      <c r="M35" s="281" t="s">
        <v>1259</v>
      </c>
      <c r="N35" s="281" t="s">
        <v>1260</v>
      </c>
      <c r="O35" s="281" t="s">
        <v>1261</v>
      </c>
      <c r="P35" s="281" t="s">
        <v>1262</v>
      </c>
      <c r="Q35" s="281" t="s">
        <v>1263</v>
      </c>
      <c r="R35" s="281" t="s">
        <v>951</v>
      </c>
      <c r="S35" s="281" t="s">
        <v>1264</v>
      </c>
      <c r="T35" s="281" t="s">
        <v>509</v>
      </c>
      <c r="U35" s="281" t="s">
        <v>510</v>
      </c>
      <c r="V35" s="281" t="s">
        <v>935</v>
      </c>
      <c r="W35" s="281" t="s">
        <v>935</v>
      </c>
      <c r="X35" s="281" t="s">
        <v>509</v>
      </c>
      <c r="Y35" s="281" t="s">
        <v>510</v>
      </c>
    </row>
    <row r="36" spans="1:25" ht="27">
      <c r="A36" s="281" t="s">
        <v>918</v>
      </c>
      <c r="B36" s="281" t="s">
        <v>919</v>
      </c>
      <c r="C36" s="281" t="s">
        <v>1265</v>
      </c>
      <c r="D36" s="281" t="s">
        <v>511</v>
      </c>
      <c r="E36" s="281" t="s">
        <v>379</v>
      </c>
      <c r="F36" s="281" t="s">
        <v>1266</v>
      </c>
      <c r="G36" s="281" t="s">
        <v>1267</v>
      </c>
      <c r="H36" s="281" t="s">
        <v>1268</v>
      </c>
      <c r="I36" s="281" t="s">
        <v>512</v>
      </c>
      <c r="J36" s="281" t="s">
        <v>1269</v>
      </c>
      <c r="K36" s="281" t="s">
        <v>926</v>
      </c>
      <c r="L36" s="281" t="s">
        <v>1270</v>
      </c>
      <c r="M36" s="281" t="s">
        <v>1271</v>
      </c>
      <c r="N36" s="281" t="s">
        <v>1272</v>
      </c>
      <c r="O36" s="281" t="s">
        <v>1273</v>
      </c>
      <c r="P36" s="281" t="s">
        <v>1274</v>
      </c>
      <c r="Q36" s="281" t="s">
        <v>932</v>
      </c>
      <c r="R36" s="281" t="s">
        <v>951</v>
      </c>
      <c r="S36" s="281" t="s">
        <v>1275</v>
      </c>
      <c r="T36" s="281" t="s">
        <v>513</v>
      </c>
      <c r="U36" s="281" t="s">
        <v>514</v>
      </c>
      <c r="V36" s="281" t="s">
        <v>935</v>
      </c>
      <c r="W36" s="281" t="s">
        <v>935</v>
      </c>
      <c r="X36" s="281" t="s">
        <v>513</v>
      </c>
      <c r="Y36" s="281" t="s">
        <v>514</v>
      </c>
    </row>
    <row r="37" spans="1:25" ht="27">
      <c r="A37" s="281" t="s">
        <v>918</v>
      </c>
      <c r="B37" s="281" t="s">
        <v>919</v>
      </c>
      <c r="C37" s="281" t="s">
        <v>1276</v>
      </c>
      <c r="D37" s="281" t="s">
        <v>515</v>
      </c>
      <c r="E37" s="281" t="s">
        <v>380</v>
      </c>
      <c r="F37" s="281" t="s">
        <v>1277</v>
      </c>
      <c r="G37" s="281" t="s">
        <v>1278</v>
      </c>
      <c r="H37" s="281" t="s">
        <v>1279</v>
      </c>
      <c r="I37" s="281" t="s">
        <v>516</v>
      </c>
      <c r="J37" s="281" t="s">
        <v>1280</v>
      </c>
      <c r="K37" s="281" t="s">
        <v>926</v>
      </c>
      <c r="L37" s="281" t="s">
        <v>1281</v>
      </c>
      <c r="M37" s="281" t="s">
        <v>1282</v>
      </c>
      <c r="N37" s="281" t="s">
        <v>1283</v>
      </c>
      <c r="O37" s="281" t="s">
        <v>1284</v>
      </c>
      <c r="P37" s="281" t="s">
        <v>1285</v>
      </c>
      <c r="Q37" s="281" t="s">
        <v>932</v>
      </c>
      <c r="R37" s="281" t="s">
        <v>981</v>
      </c>
      <c r="S37" s="281" t="s">
        <v>1286</v>
      </c>
      <c r="T37" s="281" t="s">
        <v>517</v>
      </c>
      <c r="U37" s="281" t="s">
        <v>1287</v>
      </c>
      <c r="V37" s="281" t="s">
        <v>935</v>
      </c>
      <c r="W37" s="281" t="s">
        <v>935</v>
      </c>
      <c r="X37" s="281" t="s">
        <v>517</v>
      </c>
      <c r="Y37" s="281" t="s">
        <v>1287</v>
      </c>
    </row>
    <row r="38" spans="1:25" ht="40.5">
      <c r="A38" s="281" t="s">
        <v>918</v>
      </c>
      <c r="B38" s="281" t="s">
        <v>919</v>
      </c>
      <c r="C38" s="281" t="s">
        <v>1276</v>
      </c>
      <c r="D38" s="281" t="s">
        <v>1288</v>
      </c>
      <c r="E38" s="281" t="s">
        <v>359</v>
      </c>
      <c r="F38" s="281" t="s">
        <v>1289</v>
      </c>
      <c r="G38" s="281" t="s">
        <v>1290</v>
      </c>
      <c r="H38" s="281" t="s">
        <v>1291</v>
      </c>
      <c r="I38" s="281" t="s">
        <v>460</v>
      </c>
      <c r="J38" s="281" t="s">
        <v>1292</v>
      </c>
      <c r="K38" s="281" t="s">
        <v>926</v>
      </c>
      <c r="L38" s="281" t="s">
        <v>1281</v>
      </c>
      <c r="M38" s="281" t="s">
        <v>1293</v>
      </c>
      <c r="N38" s="281" t="s">
        <v>1294</v>
      </c>
      <c r="O38" s="281" t="s">
        <v>1295</v>
      </c>
      <c r="P38" s="281" t="s">
        <v>1296</v>
      </c>
      <c r="Q38" s="281" t="s">
        <v>932</v>
      </c>
      <c r="R38" s="281" t="s">
        <v>951</v>
      </c>
      <c r="S38" s="281" t="s">
        <v>1297</v>
      </c>
      <c r="T38" s="281" t="s">
        <v>461</v>
      </c>
      <c r="U38" s="281" t="s">
        <v>462</v>
      </c>
      <c r="V38" s="281" t="s">
        <v>935</v>
      </c>
      <c r="W38" s="281" t="s">
        <v>935</v>
      </c>
      <c r="X38" s="281" t="s">
        <v>461</v>
      </c>
      <c r="Y38" s="281" t="s">
        <v>462</v>
      </c>
    </row>
    <row r="39" spans="1:25" ht="27">
      <c r="A39" s="281" t="s">
        <v>918</v>
      </c>
      <c r="B39" s="281" t="s">
        <v>919</v>
      </c>
      <c r="C39" s="281" t="s">
        <v>1298</v>
      </c>
      <c r="D39" s="281" t="s">
        <v>518</v>
      </c>
      <c r="E39" s="281" t="s">
        <v>381</v>
      </c>
      <c r="F39" s="281" t="s">
        <v>1299</v>
      </c>
      <c r="G39" s="281" t="s">
        <v>1300</v>
      </c>
      <c r="H39" s="281" t="s">
        <v>1301</v>
      </c>
      <c r="I39" s="281" t="s">
        <v>876</v>
      </c>
      <c r="J39" s="281" t="s">
        <v>1302</v>
      </c>
      <c r="K39" s="281" t="s">
        <v>1303</v>
      </c>
      <c r="L39" s="281" t="s">
        <v>1304</v>
      </c>
      <c r="M39" s="281" t="s">
        <v>1305</v>
      </c>
      <c r="N39" s="281" t="s">
        <v>1306</v>
      </c>
      <c r="O39" s="281" t="s">
        <v>1307</v>
      </c>
      <c r="P39" s="281" t="s">
        <v>1308</v>
      </c>
      <c r="Q39" s="281" t="s">
        <v>1309</v>
      </c>
      <c r="R39" s="281" t="s">
        <v>1310</v>
      </c>
      <c r="S39" s="281" t="s">
        <v>1311</v>
      </c>
      <c r="T39" s="281" t="s">
        <v>519</v>
      </c>
      <c r="U39" s="281" t="s">
        <v>1770</v>
      </c>
      <c r="V39" s="281" t="s">
        <v>935</v>
      </c>
      <c r="W39" s="281" t="s">
        <v>935</v>
      </c>
      <c r="X39" s="281" t="s">
        <v>519</v>
      </c>
      <c r="Y39" s="281" t="s">
        <v>1770</v>
      </c>
    </row>
    <row r="40" spans="1:25" ht="27">
      <c r="A40" s="281" t="s">
        <v>918</v>
      </c>
      <c r="B40" s="281" t="s">
        <v>919</v>
      </c>
      <c r="C40" s="281" t="s">
        <v>1298</v>
      </c>
      <c r="D40" s="281" t="s">
        <v>423</v>
      </c>
      <c r="E40" s="281" t="s">
        <v>349</v>
      </c>
      <c r="F40" s="281" t="s">
        <v>1312</v>
      </c>
      <c r="G40" s="281" t="s">
        <v>1313</v>
      </c>
      <c r="H40" s="281" t="s">
        <v>1314</v>
      </c>
      <c r="I40" s="281" t="s">
        <v>1771</v>
      </c>
      <c r="J40" s="281" t="s">
        <v>1315</v>
      </c>
      <c r="K40" s="281" t="s">
        <v>1303</v>
      </c>
      <c r="L40" s="281" t="s">
        <v>1304</v>
      </c>
      <c r="M40" s="281" t="s">
        <v>1305</v>
      </c>
      <c r="N40" s="281" t="s">
        <v>1316</v>
      </c>
      <c r="O40" s="281" t="s">
        <v>1317</v>
      </c>
      <c r="P40" s="281" t="s">
        <v>1318</v>
      </c>
      <c r="Q40" s="281" t="s">
        <v>932</v>
      </c>
      <c r="R40" s="281" t="s">
        <v>951</v>
      </c>
      <c r="S40" s="281" t="s">
        <v>970</v>
      </c>
      <c r="T40" s="281" t="s">
        <v>439</v>
      </c>
      <c r="U40" s="281" t="s">
        <v>1761</v>
      </c>
      <c r="V40" s="281" t="s">
        <v>935</v>
      </c>
      <c r="W40" s="281" t="s">
        <v>935</v>
      </c>
      <c r="X40" s="281" t="s">
        <v>439</v>
      </c>
      <c r="Y40" s="281" t="s">
        <v>1761</v>
      </c>
    </row>
    <row r="41" spans="1:25" ht="27">
      <c r="A41" s="281" t="s">
        <v>918</v>
      </c>
      <c r="B41" s="281" t="s">
        <v>919</v>
      </c>
      <c r="C41" s="281" t="s">
        <v>1319</v>
      </c>
      <c r="D41" s="281" t="s">
        <v>520</v>
      </c>
      <c r="E41" s="281" t="s">
        <v>382</v>
      </c>
      <c r="F41" s="281" t="s">
        <v>1320</v>
      </c>
      <c r="G41" s="281" t="s">
        <v>1321</v>
      </c>
      <c r="H41" s="281" t="s">
        <v>1322</v>
      </c>
      <c r="I41" s="281" t="s">
        <v>521</v>
      </c>
      <c r="J41" s="281" t="s">
        <v>1323</v>
      </c>
      <c r="K41" s="281" t="s">
        <v>1303</v>
      </c>
      <c r="L41" s="281" t="s">
        <v>1324</v>
      </c>
      <c r="M41" s="281" t="s">
        <v>1325</v>
      </c>
      <c r="N41" s="281" t="s">
        <v>1326</v>
      </c>
      <c r="O41" s="281" t="s">
        <v>1327</v>
      </c>
      <c r="P41" s="281" t="s">
        <v>1328</v>
      </c>
      <c r="Q41" s="281" t="s">
        <v>932</v>
      </c>
      <c r="R41" s="281" t="s">
        <v>933</v>
      </c>
      <c r="S41" s="281" t="s">
        <v>1329</v>
      </c>
      <c r="T41" s="281" t="s">
        <v>522</v>
      </c>
      <c r="U41" s="281" t="s">
        <v>523</v>
      </c>
      <c r="V41" s="281" t="s">
        <v>935</v>
      </c>
      <c r="W41" s="281" t="s">
        <v>935</v>
      </c>
      <c r="X41" s="281" t="s">
        <v>522</v>
      </c>
      <c r="Y41" s="281" t="s">
        <v>523</v>
      </c>
    </row>
    <row r="42" spans="1:25" ht="27">
      <c r="A42" s="281" t="s">
        <v>918</v>
      </c>
      <c r="B42" s="281" t="s">
        <v>919</v>
      </c>
      <c r="C42" s="281" t="s">
        <v>1330</v>
      </c>
      <c r="D42" s="281" t="s">
        <v>524</v>
      </c>
      <c r="E42" s="281" t="s">
        <v>383</v>
      </c>
      <c r="F42" s="281" t="s">
        <v>1331</v>
      </c>
      <c r="G42" s="281" t="s">
        <v>1332</v>
      </c>
      <c r="H42" s="281" t="s">
        <v>1333</v>
      </c>
      <c r="I42" s="281" t="s">
        <v>525</v>
      </c>
      <c r="J42" s="281" t="s">
        <v>1334</v>
      </c>
      <c r="K42" s="281" t="s">
        <v>1303</v>
      </c>
      <c r="L42" s="281" t="s">
        <v>1335</v>
      </c>
      <c r="M42" s="281" t="s">
        <v>1336</v>
      </c>
      <c r="N42" s="281" t="s">
        <v>1337</v>
      </c>
      <c r="O42" s="281" t="s">
        <v>1338</v>
      </c>
      <c r="P42" s="281" t="s">
        <v>1339</v>
      </c>
      <c r="Q42" s="281" t="s">
        <v>932</v>
      </c>
      <c r="R42" s="281" t="s">
        <v>933</v>
      </c>
      <c r="S42" s="281" t="s">
        <v>1340</v>
      </c>
      <c r="T42" s="281" t="s">
        <v>526</v>
      </c>
      <c r="U42" s="281" t="s">
        <v>527</v>
      </c>
      <c r="V42" s="281" t="s">
        <v>935</v>
      </c>
      <c r="W42" s="281" t="s">
        <v>935</v>
      </c>
      <c r="X42" s="281" t="s">
        <v>526</v>
      </c>
      <c r="Y42" s="281" t="s">
        <v>527</v>
      </c>
    </row>
    <row r="43" spans="1:25" ht="40.5">
      <c r="A43" s="281" t="s">
        <v>918</v>
      </c>
      <c r="B43" s="281" t="s">
        <v>919</v>
      </c>
      <c r="C43" s="281" t="s">
        <v>1330</v>
      </c>
      <c r="D43" s="281" t="s">
        <v>528</v>
      </c>
      <c r="E43" s="281" t="s">
        <v>384</v>
      </c>
      <c r="F43" s="281" t="s">
        <v>1341</v>
      </c>
      <c r="G43" s="281" t="s">
        <v>1342</v>
      </c>
      <c r="H43" s="281" t="s">
        <v>1343</v>
      </c>
      <c r="I43" s="281" t="s">
        <v>1772</v>
      </c>
      <c r="J43" s="281" t="s">
        <v>1344</v>
      </c>
      <c r="K43" s="281" t="s">
        <v>1303</v>
      </c>
      <c r="L43" s="281" t="s">
        <v>1335</v>
      </c>
      <c r="M43" s="281" t="s">
        <v>1336</v>
      </c>
      <c r="N43" s="281" t="s">
        <v>1345</v>
      </c>
      <c r="O43" s="281" t="s">
        <v>1346</v>
      </c>
      <c r="P43" s="281" t="s">
        <v>1347</v>
      </c>
      <c r="Q43" s="281" t="s">
        <v>932</v>
      </c>
      <c r="R43" s="281" t="s">
        <v>933</v>
      </c>
      <c r="S43" s="281" t="s">
        <v>1348</v>
      </c>
      <c r="T43" s="281" t="s">
        <v>529</v>
      </c>
      <c r="U43" s="281" t="s">
        <v>530</v>
      </c>
      <c r="V43" s="281" t="s">
        <v>935</v>
      </c>
      <c r="W43" s="281" t="s">
        <v>935</v>
      </c>
      <c r="X43" s="281" t="s">
        <v>529</v>
      </c>
      <c r="Y43" s="281" t="s">
        <v>530</v>
      </c>
    </row>
    <row r="44" spans="1:25" ht="27">
      <c r="A44" s="281" t="s">
        <v>918</v>
      </c>
      <c r="B44" s="281" t="s">
        <v>919</v>
      </c>
      <c r="C44" s="281" t="s">
        <v>1349</v>
      </c>
      <c r="D44" s="281" t="s">
        <v>531</v>
      </c>
      <c r="E44" s="281" t="s">
        <v>385</v>
      </c>
      <c r="F44" s="281" t="s">
        <v>1350</v>
      </c>
      <c r="G44" s="281" t="s">
        <v>1351</v>
      </c>
      <c r="H44" s="281" t="s">
        <v>1352</v>
      </c>
      <c r="I44" s="281" t="s">
        <v>1353</v>
      </c>
      <c r="J44" s="281" t="s">
        <v>1354</v>
      </c>
      <c r="K44" s="281" t="s">
        <v>1303</v>
      </c>
      <c r="L44" s="281" t="s">
        <v>1355</v>
      </c>
      <c r="M44" s="281" t="s">
        <v>1356</v>
      </c>
      <c r="N44" s="281" t="s">
        <v>1357</v>
      </c>
      <c r="O44" s="281" t="s">
        <v>1358</v>
      </c>
      <c r="P44" s="281" t="s">
        <v>1359</v>
      </c>
      <c r="Q44" s="281" t="s">
        <v>932</v>
      </c>
      <c r="R44" s="281" t="s">
        <v>951</v>
      </c>
      <c r="S44" s="281" t="s">
        <v>1360</v>
      </c>
      <c r="T44" s="281" t="s">
        <v>532</v>
      </c>
      <c r="U44" s="281" t="s">
        <v>533</v>
      </c>
      <c r="V44" s="281" t="s">
        <v>935</v>
      </c>
      <c r="W44" s="281" t="s">
        <v>935</v>
      </c>
      <c r="X44" s="281" t="s">
        <v>532</v>
      </c>
      <c r="Y44" s="281" t="s">
        <v>533</v>
      </c>
    </row>
    <row r="45" spans="1:25" ht="27">
      <c r="A45" s="281" t="s">
        <v>918</v>
      </c>
      <c r="B45" s="281" t="s">
        <v>919</v>
      </c>
      <c r="C45" s="281" t="s">
        <v>1361</v>
      </c>
      <c r="D45" s="281" t="s">
        <v>610</v>
      </c>
      <c r="E45" s="281" t="s">
        <v>420</v>
      </c>
      <c r="F45" s="281" t="s">
        <v>420</v>
      </c>
      <c r="G45" s="281" t="s">
        <v>1362</v>
      </c>
      <c r="H45" s="281" t="s">
        <v>1363</v>
      </c>
      <c r="I45" s="281" t="s">
        <v>611</v>
      </c>
      <c r="J45" s="281" t="s">
        <v>1364</v>
      </c>
      <c r="K45" s="281" t="s">
        <v>1365</v>
      </c>
      <c r="L45" s="281" t="s">
        <v>1366</v>
      </c>
      <c r="M45" s="281" t="s">
        <v>1227</v>
      </c>
      <c r="N45" s="281" t="s">
        <v>1367</v>
      </c>
      <c r="O45" s="281" t="s">
        <v>1368</v>
      </c>
      <c r="P45" s="281" t="s">
        <v>1369</v>
      </c>
      <c r="Q45" s="281" t="s">
        <v>932</v>
      </c>
      <c r="R45" s="281" t="s">
        <v>951</v>
      </c>
      <c r="S45" s="281" t="s">
        <v>1370</v>
      </c>
      <c r="T45" s="281" t="s">
        <v>612</v>
      </c>
      <c r="U45" s="281" t="s">
        <v>1371</v>
      </c>
      <c r="V45" s="281" t="s">
        <v>935</v>
      </c>
      <c r="W45" s="281" t="s">
        <v>935</v>
      </c>
      <c r="X45" s="281" t="s">
        <v>612</v>
      </c>
      <c r="Y45" s="281" t="s">
        <v>1371</v>
      </c>
    </row>
    <row r="46" spans="1:25" ht="27">
      <c r="A46" s="281" t="s">
        <v>918</v>
      </c>
      <c r="B46" s="281" t="s">
        <v>919</v>
      </c>
      <c r="C46" s="281" t="s">
        <v>1372</v>
      </c>
      <c r="D46" s="281" t="s">
        <v>233</v>
      </c>
      <c r="E46" s="281" t="s">
        <v>412</v>
      </c>
      <c r="F46" s="281" t="s">
        <v>1373</v>
      </c>
      <c r="G46" s="281" t="s">
        <v>1374</v>
      </c>
      <c r="H46" s="281" t="s">
        <v>1375</v>
      </c>
      <c r="I46" s="281" t="s">
        <v>1773</v>
      </c>
      <c r="J46" s="281" t="s">
        <v>1376</v>
      </c>
      <c r="K46" s="281" t="s">
        <v>1365</v>
      </c>
      <c r="L46" s="281" t="s">
        <v>1377</v>
      </c>
      <c r="M46" s="281" t="s">
        <v>1378</v>
      </c>
      <c r="N46" s="281" t="s">
        <v>1379</v>
      </c>
      <c r="O46" s="281" t="s">
        <v>1380</v>
      </c>
      <c r="P46" s="281" t="s">
        <v>1381</v>
      </c>
      <c r="Q46" s="281" t="s">
        <v>932</v>
      </c>
      <c r="R46" s="281" t="s">
        <v>951</v>
      </c>
      <c r="S46" s="281" t="s">
        <v>1382</v>
      </c>
      <c r="T46" s="281" t="s">
        <v>594</v>
      </c>
      <c r="U46" s="281" t="s">
        <v>878</v>
      </c>
      <c r="V46" s="281" t="s">
        <v>935</v>
      </c>
      <c r="W46" s="281" t="s">
        <v>935</v>
      </c>
      <c r="X46" s="281" t="s">
        <v>594</v>
      </c>
      <c r="Y46" s="281" t="s">
        <v>878</v>
      </c>
    </row>
    <row r="47" spans="1:25" ht="27">
      <c r="A47" s="281" t="s">
        <v>918</v>
      </c>
      <c r="B47" s="281" t="s">
        <v>919</v>
      </c>
      <c r="C47" s="281" t="s">
        <v>1383</v>
      </c>
      <c r="D47" s="281" t="s">
        <v>585</v>
      </c>
      <c r="E47" s="281" t="s">
        <v>409</v>
      </c>
      <c r="F47" s="281" t="s">
        <v>409</v>
      </c>
      <c r="G47" s="281" t="s">
        <v>1384</v>
      </c>
      <c r="H47" s="281" t="s">
        <v>1385</v>
      </c>
      <c r="I47" s="281" t="s">
        <v>1386</v>
      </c>
      <c r="J47" s="281" t="s">
        <v>1387</v>
      </c>
      <c r="K47" s="281" t="s">
        <v>1365</v>
      </c>
      <c r="L47" s="281" t="s">
        <v>1388</v>
      </c>
      <c r="M47" s="281" t="s">
        <v>1061</v>
      </c>
      <c r="N47" s="281" t="s">
        <v>1389</v>
      </c>
      <c r="O47" s="281" t="s">
        <v>1390</v>
      </c>
      <c r="P47" s="281" t="s">
        <v>1391</v>
      </c>
      <c r="Q47" s="281" t="s">
        <v>932</v>
      </c>
      <c r="R47" s="281" t="s">
        <v>933</v>
      </c>
      <c r="S47" s="281" t="s">
        <v>1392</v>
      </c>
      <c r="T47" s="281" t="s">
        <v>586</v>
      </c>
      <c r="U47" s="281" t="s">
        <v>587</v>
      </c>
      <c r="V47" s="281" t="s">
        <v>935</v>
      </c>
      <c r="W47" s="281" t="s">
        <v>935</v>
      </c>
      <c r="X47" s="281" t="s">
        <v>586</v>
      </c>
      <c r="Y47" s="281" t="s">
        <v>587</v>
      </c>
    </row>
    <row r="48" spans="1:25" ht="27">
      <c r="A48" s="281" t="s">
        <v>918</v>
      </c>
      <c r="B48" s="281" t="s">
        <v>919</v>
      </c>
      <c r="C48" s="281" t="s">
        <v>1383</v>
      </c>
      <c r="D48" s="281" t="s">
        <v>588</v>
      </c>
      <c r="E48" s="281" t="s">
        <v>410</v>
      </c>
      <c r="F48" s="281" t="s">
        <v>1393</v>
      </c>
      <c r="G48" s="281" t="s">
        <v>1394</v>
      </c>
      <c r="H48" s="281" t="s">
        <v>1395</v>
      </c>
      <c r="I48" s="281" t="s">
        <v>589</v>
      </c>
      <c r="J48" s="281" t="s">
        <v>1396</v>
      </c>
      <c r="K48" s="281" t="s">
        <v>1365</v>
      </c>
      <c r="L48" s="281" t="s">
        <v>1388</v>
      </c>
      <c r="M48" s="281" t="s">
        <v>1061</v>
      </c>
      <c r="N48" s="281" t="s">
        <v>1397</v>
      </c>
      <c r="O48" s="281" t="s">
        <v>1774</v>
      </c>
      <c r="P48" s="281" t="s">
        <v>1398</v>
      </c>
      <c r="Q48" s="281" t="s">
        <v>932</v>
      </c>
      <c r="R48" s="281" t="s">
        <v>951</v>
      </c>
      <c r="S48" s="281" t="s">
        <v>1399</v>
      </c>
      <c r="T48" s="281" t="s">
        <v>590</v>
      </c>
      <c r="U48" s="281" t="s">
        <v>591</v>
      </c>
      <c r="V48" s="281" t="s">
        <v>935</v>
      </c>
      <c r="W48" s="281" t="s">
        <v>935</v>
      </c>
      <c r="X48" s="281" t="s">
        <v>590</v>
      </c>
      <c r="Y48" s="281" t="s">
        <v>591</v>
      </c>
    </row>
    <row r="49" spans="1:25" ht="40.5">
      <c r="A49" s="281" t="s">
        <v>918</v>
      </c>
      <c r="B49" s="281" t="s">
        <v>919</v>
      </c>
      <c r="C49" s="281" t="s">
        <v>1383</v>
      </c>
      <c r="D49" s="281" t="s">
        <v>227</v>
      </c>
      <c r="E49" s="281" t="s">
        <v>411</v>
      </c>
      <c r="F49" s="281" t="s">
        <v>1400</v>
      </c>
      <c r="G49" s="281" t="s">
        <v>1401</v>
      </c>
      <c r="H49" s="281" t="s">
        <v>1402</v>
      </c>
      <c r="I49" s="281" t="s">
        <v>1775</v>
      </c>
      <c r="J49" s="281" t="s">
        <v>1403</v>
      </c>
      <c r="K49" s="281" t="s">
        <v>1365</v>
      </c>
      <c r="L49" s="281" t="s">
        <v>1388</v>
      </c>
      <c r="M49" s="281" t="s">
        <v>1061</v>
      </c>
      <c r="N49" s="281" t="s">
        <v>1404</v>
      </c>
      <c r="O49" s="281" t="s">
        <v>1405</v>
      </c>
      <c r="P49" s="281" t="s">
        <v>1406</v>
      </c>
      <c r="Q49" s="281" t="s">
        <v>932</v>
      </c>
      <c r="R49" s="281" t="s">
        <v>951</v>
      </c>
      <c r="S49" s="281" t="s">
        <v>1407</v>
      </c>
      <c r="T49" s="281" t="s">
        <v>592</v>
      </c>
      <c r="U49" s="281" t="s">
        <v>593</v>
      </c>
      <c r="V49" s="281" t="s">
        <v>935</v>
      </c>
      <c r="W49" s="281" t="s">
        <v>935</v>
      </c>
      <c r="X49" s="281" t="s">
        <v>592</v>
      </c>
      <c r="Y49" s="281" t="s">
        <v>593</v>
      </c>
    </row>
    <row r="50" spans="1:25" ht="27">
      <c r="A50" s="281" t="s">
        <v>918</v>
      </c>
      <c r="B50" s="281" t="s">
        <v>919</v>
      </c>
      <c r="C50" s="281" t="s">
        <v>1408</v>
      </c>
      <c r="D50" s="281" t="s">
        <v>534</v>
      </c>
      <c r="E50" s="281" t="s">
        <v>386</v>
      </c>
      <c r="F50" s="281" t="s">
        <v>1409</v>
      </c>
      <c r="G50" s="281" t="s">
        <v>1410</v>
      </c>
      <c r="H50" s="281" t="s">
        <v>1411</v>
      </c>
      <c r="I50" s="281" t="s">
        <v>1412</v>
      </c>
      <c r="J50" s="281" t="s">
        <v>1413</v>
      </c>
      <c r="K50" s="281" t="s">
        <v>1414</v>
      </c>
      <c r="L50" s="281" t="s">
        <v>1414</v>
      </c>
      <c r="M50" s="281" t="s">
        <v>1414</v>
      </c>
      <c r="N50" s="281" t="s">
        <v>1415</v>
      </c>
      <c r="O50" s="281" t="s">
        <v>1416</v>
      </c>
      <c r="P50" s="281" t="s">
        <v>1417</v>
      </c>
      <c r="Q50" s="281" t="s">
        <v>932</v>
      </c>
      <c r="R50" s="281" t="s">
        <v>951</v>
      </c>
      <c r="S50" s="281" t="s">
        <v>1418</v>
      </c>
      <c r="T50" s="281" t="s">
        <v>535</v>
      </c>
      <c r="U50" s="281" t="s">
        <v>536</v>
      </c>
      <c r="V50" s="281" t="s">
        <v>935</v>
      </c>
      <c r="W50" s="281" t="s">
        <v>935</v>
      </c>
      <c r="X50" s="281" t="s">
        <v>535</v>
      </c>
      <c r="Y50" s="281" t="s">
        <v>536</v>
      </c>
    </row>
    <row r="51" spans="1:25" ht="27">
      <c r="A51" s="281" t="s">
        <v>918</v>
      </c>
      <c r="B51" s="281" t="s">
        <v>919</v>
      </c>
      <c r="C51" s="281" t="s">
        <v>1408</v>
      </c>
      <c r="D51" s="281" t="s">
        <v>35</v>
      </c>
      <c r="E51" s="281" t="s">
        <v>387</v>
      </c>
      <c r="F51" s="281" t="s">
        <v>1419</v>
      </c>
      <c r="G51" s="281" t="s">
        <v>1420</v>
      </c>
      <c r="H51" s="281" t="s">
        <v>1421</v>
      </c>
      <c r="I51" s="281" t="s">
        <v>537</v>
      </c>
      <c r="J51" s="281" t="s">
        <v>1422</v>
      </c>
      <c r="K51" s="281" t="s">
        <v>1414</v>
      </c>
      <c r="L51" s="281" t="s">
        <v>1414</v>
      </c>
      <c r="M51" s="281" t="s">
        <v>1414</v>
      </c>
      <c r="N51" s="281" t="s">
        <v>1423</v>
      </c>
      <c r="O51" s="281" t="s">
        <v>1424</v>
      </c>
      <c r="P51" s="281" t="s">
        <v>1425</v>
      </c>
      <c r="Q51" s="281" t="s">
        <v>1426</v>
      </c>
      <c r="R51" s="281" t="s">
        <v>951</v>
      </c>
      <c r="S51" s="281" t="s">
        <v>34</v>
      </c>
      <c r="T51" s="281" t="s">
        <v>538</v>
      </c>
      <c r="U51" s="281" t="s">
        <v>539</v>
      </c>
      <c r="V51" s="281" t="s">
        <v>935</v>
      </c>
      <c r="W51" s="281" t="s">
        <v>935</v>
      </c>
      <c r="X51" s="281" t="s">
        <v>538</v>
      </c>
      <c r="Y51" s="281" t="s">
        <v>539</v>
      </c>
    </row>
    <row r="52" spans="1:25" ht="27">
      <c r="A52" s="281" t="s">
        <v>918</v>
      </c>
      <c r="B52" s="281" t="s">
        <v>919</v>
      </c>
      <c r="C52" s="281" t="s">
        <v>1408</v>
      </c>
      <c r="D52" s="281" t="s">
        <v>540</v>
      </c>
      <c r="E52" s="281" t="s">
        <v>388</v>
      </c>
      <c r="F52" s="281" t="s">
        <v>1427</v>
      </c>
      <c r="G52" s="281" t="s">
        <v>1428</v>
      </c>
      <c r="H52" s="281" t="s">
        <v>1429</v>
      </c>
      <c r="I52" s="281" t="s">
        <v>541</v>
      </c>
      <c r="J52" s="281" t="s">
        <v>1430</v>
      </c>
      <c r="K52" s="281" t="s">
        <v>1414</v>
      </c>
      <c r="L52" s="281" t="s">
        <v>1414</v>
      </c>
      <c r="M52" s="281" t="s">
        <v>1414</v>
      </c>
      <c r="N52" s="281" t="s">
        <v>1431</v>
      </c>
      <c r="O52" s="281" t="s">
        <v>1432</v>
      </c>
      <c r="P52" s="281" t="s">
        <v>1433</v>
      </c>
      <c r="Q52" s="281" t="s">
        <v>932</v>
      </c>
      <c r="R52" s="281" t="s">
        <v>933</v>
      </c>
      <c r="S52" s="281" t="s">
        <v>1434</v>
      </c>
      <c r="T52" s="281" t="s">
        <v>542</v>
      </c>
      <c r="U52" s="309" t="s">
        <v>1776</v>
      </c>
      <c r="V52" s="281" t="s">
        <v>935</v>
      </c>
      <c r="W52" s="281" t="s">
        <v>935</v>
      </c>
      <c r="X52" s="281" t="s">
        <v>542</v>
      </c>
      <c r="Y52" s="309" t="s">
        <v>1776</v>
      </c>
    </row>
    <row r="53" spans="1:25" ht="27">
      <c r="A53" s="281" t="s">
        <v>918</v>
      </c>
      <c r="B53" s="281" t="s">
        <v>919</v>
      </c>
      <c r="C53" s="281" t="s">
        <v>1408</v>
      </c>
      <c r="D53" s="281" t="s">
        <v>50</v>
      </c>
      <c r="E53" s="281" t="s">
        <v>389</v>
      </c>
      <c r="F53" s="281" t="s">
        <v>1435</v>
      </c>
      <c r="G53" s="281" t="s">
        <v>1436</v>
      </c>
      <c r="H53" s="281" t="s">
        <v>1437</v>
      </c>
      <c r="I53" s="281" t="s">
        <v>1438</v>
      </c>
      <c r="J53" s="281" t="s">
        <v>1439</v>
      </c>
      <c r="K53" s="281" t="s">
        <v>1414</v>
      </c>
      <c r="L53" s="281" t="s">
        <v>1414</v>
      </c>
      <c r="M53" s="281" t="s">
        <v>1414</v>
      </c>
      <c r="N53" s="281" t="s">
        <v>1440</v>
      </c>
      <c r="O53" s="281" t="s">
        <v>1441</v>
      </c>
      <c r="P53" s="281" t="s">
        <v>1442</v>
      </c>
      <c r="Q53" s="281" t="s">
        <v>932</v>
      </c>
      <c r="R53" s="281" t="s">
        <v>951</v>
      </c>
      <c r="S53" s="281" t="s">
        <v>1443</v>
      </c>
      <c r="T53" s="281" t="s">
        <v>543</v>
      </c>
      <c r="U53" s="309" t="s">
        <v>1777</v>
      </c>
      <c r="V53" s="281" t="s">
        <v>935</v>
      </c>
      <c r="W53" s="281" t="s">
        <v>935</v>
      </c>
      <c r="X53" s="281" t="s">
        <v>543</v>
      </c>
      <c r="Y53" s="309" t="s">
        <v>1777</v>
      </c>
    </row>
    <row r="54" spans="1:25" ht="27">
      <c r="A54" s="281" t="s">
        <v>918</v>
      </c>
      <c r="B54" s="281" t="s">
        <v>919</v>
      </c>
      <c r="C54" s="281" t="s">
        <v>1444</v>
      </c>
      <c r="D54" s="281" t="s">
        <v>544</v>
      </c>
      <c r="E54" s="281" t="s">
        <v>390</v>
      </c>
      <c r="F54" s="281" t="s">
        <v>1445</v>
      </c>
      <c r="G54" s="281" t="s">
        <v>1446</v>
      </c>
      <c r="H54" s="281" t="s">
        <v>1447</v>
      </c>
      <c r="I54" s="281" t="s">
        <v>545</v>
      </c>
      <c r="J54" s="281" t="s">
        <v>1448</v>
      </c>
      <c r="K54" s="281" t="s">
        <v>1449</v>
      </c>
      <c r="L54" s="281" t="s">
        <v>1449</v>
      </c>
      <c r="M54" s="281" t="s">
        <v>1449</v>
      </c>
      <c r="N54" s="281" t="s">
        <v>1450</v>
      </c>
      <c r="O54" s="281" t="s">
        <v>1451</v>
      </c>
      <c r="P54" s="281" t="s">
        <v>1452</v>
      </c>
      <c r="Q54" s="281" t="s">
        <v>932</v>
      </c>
      <c r="R54" s="281" t="s">
        <v>951</v>
      </c>
      <c r="S54" s="281" t="s">
        <v>1453</v>
      </c>
      <c r="T54" s="281" t="s">
        <v>546</v>
      </c>
      <c r="U54" s="281" t="s">
        <v>545</v>
      </c>
      <c r="V54" s="281" t="s">
        <v>935</v>
      </c>
      <c r="W54" s="281" t="s">
        <v>935</v>
      </c>
      <c r="X54" s="281" t="s">
        <v>546</v>
      </c>
      <c r="Y54" s="281" t="s">
        <v>545</v>
      </c>
    </row>
    <row r="55" spans="1:25" ht="27">
      <c r="A55" s="281" t="s">
        <v>918</v>
      </c>
      <c r="B55" s="281" t="s">
        <v>919</v>
      </c>
      <c r="C55" s="281" t="s">
        <v>1454</v>
      </c>
      <c r="D55" s="281" t="s">
        <v>547</v>
      </c>
      <c r="E55" s="281" t="s">
        <v>391</v>
      </c>
      <c r="F55" s="281" t="s">
        <v>1455</v>
      </c>
      <c r="G55" s="281" t="s">
        <v>1456</v>
      </c>
      <c r="H55" s="281" t="s">
        <v>1457</v>
      </c>
      <c r="I55" s="281" t="s">
        <v>548</v>
      </c>
      <c r="J55" s="281" t="s">
        <v>1458</v>
      </c>
      <c r="K55" s="281" t="s">
        <v>1459</v>
      </c>
      <c r="L55" s="281" t="s">
        <v>1459</v>
      </c>
      <c r="M55" s="281" t="s">
        <v>1459</v>
      </c>
      <c r="N55" s="281" t="s">
        <v>1460</v>
      </c>
      <c r="O55" s="281" t="s">
        <v>1461</v>
      </c>
      <c r="P55" s="281" t="s">
        <v>1462</v>
      </c>
      <c r="Q55" s="281" t="s">
        <v>932</v>
      </c>
      <c r="R55" s="281" t="s">
        <v>981</v>
      </c>
      <c r="S55" s="281" t="s">
        <v>1463</v>
      </c>
      <c r="T55" s="281" t="s">
        <v>549</v>
      </c>
      <c r="U55" s="281" t="s">
        <v>1464</v>
      </c>
      <c r="V55" s="281" t="s">
        <v>935</v>
      </c>
      <c r="W55" s="281" t="s">
        <v>935</v>
      </c>
      <c r="X55" s="281" t="s">
        <v>549</v>
      </c>
      <c r="Y55" s="281" t="s">
        <v>1464</v>
      </c>
    </row>
    <row r="56" spans="1:25" ht="27">
      <c r="A56" s="281" t="s">
        <v>918</v>
      </c>
      <c r="B56" s="281" t="s">
        <v>919</v>
      </c>
      <c r="C56" s="281" t="s">
        <v>1454</v>
      </c>
      <c r="D56" s="281" t="s">
        <v>71</v>
      </c>
      <c r="E56" s="281" t="s">
        <v>392</v>
      </c>
      <c r="F56" s="281" t="s">
        <v>1465</v>
      </c>
      <c r="G56" s="281" t="s">
        <v>1466</v>
      </c>
      <c r="H56" s="281" t="s">
        <v>1467</v>
      </c>
      <c r="I56" s="281" t="s">
        <v>1468</v>
      </c>
      <c r="J56" s="281" t="s">
        <v>1469</v>
      </c>
      <c r="K56" s="281" t="s">
        <v>1459</v>
      </c>
      <c r="L56" s="281" t="s">
        <v>1459</v>
      </c>
      <c r="M56" s="281" t="s">
        <v>1459</v>
      </c>
      <c r="N56" s="281" t="s">
        <v>1470</v>
      </c>
      <c r="O56" s="281" t="s">
        <v>1471</v>
      </c>
      <c r="P56" s="281" t="s">
        <v>1472</v>
      </c>
      <c r="Q56" s="281" t="s">
        <v>932</v>
      </c>
      <c r="R56" s="281" t="s">
        <v>981</v>
      </c>
      <c r="S56" s="281" t="s">
        <v>1473</v>
      </c>
      <c r="T56" s="281" t="s">
        <v>550</v>
      </c>
      <c r="U56" s="281" t="s">
        <v>551</v>
      </c>
      <c r="V56" s="281" t="s">
        <v>935</v>
      </c>
      <c r="W56" s="281" t="s">
        <v>935</v>
      </c>
      <c r="X56" s="281" t="s">
        <v>550</v>
      </c>
      <c r="Y56" s="281" t="s">
        <v>551</v>
      </c>
    </row>
    <row r="57" spans="1:25" ht="27">
      <c r="A57" s="281" t="s">
        <v>918</v>
      </c>
      <c r="B57" s="281" t="s">
        <v>919</v>
      </c>
      <c r="C57" s="281" t="s">
        <v>1454</v>
      </c>
      <c r="D57" s="281" t="s">
        <v>80</v>
      </c>
      <c r="E57" s="281" t="s">
        <v>393</v>
      </c>
      <c r="F57" s="281" t="s">
        <v>1474</v>
      </c>
      <c r="G57" s="281" t="s">
        <v>1475</v>
      </c>
      <c r="H57" s="281" t="s">
        <v>1476</v>
      </c>
      <c r="I57" s="281" t="s">
        <v>1477</v>
      </c>
      <c r="J57" s="281" t="s">
        <v>1478</v>
      </c>
      <c r="K57" s="281" t="s">
        <v>1459</v>
      </c>
      <c r="L57" s="281" t="s">
        <v>1459</v>
      </c>
      <c r="M57" s="281" t="s">
        <v>1459</v>
      </c>
      <c r="N57" s="281" t="s">
        <v>1479</v>
      </c>
      <c r="O57" s="281" t="s">
        <v>1480</v>
      </c>
      <c r="P57" s="281" t="s">
        <v>1481</v>
      </c>
      <c r="Q57" s="281" t="s">
        <v>932</v>
      </c>
      <c r="R57" s="281" t="s">
        <v>933</v>
      </c>
      <c r="S57" s="281" t="s">
        <v>1482</v>
      </c>
      <c r="T57" s="281" t="s">
        <v>552</v>
      </c>
      <c r="U57" s="281" t="s">
        <v>553</v>
      </c>
      <c r="V57" s="281" t="s">
        <v>935</v>
      </c>
      <c r="W57" s="281" t="s">
        <v>935</v>
      </c>
      <c r="X57" s="281" t="s">
        <v>552</v>
      </c>
      <c r="Y57" s="281" t="s">
        <v>553</v>
      </c>
    </row>
    <row r="58" spans="1:25" ht="27">
      <c r="A58" s="281" t="s">
        <v>918</v>
      </c>
      <c r="B58" s="281" t="s">
        <v>919</v>
      </c>
      <c r="C58" s="281" t="s">
        <v>1454</v>
      </c>
      <c r="D58" s="281" t="s">
        <v>87</v>
      </c>
      <c r="E58" s="281" t="s">
        <v>394</v>
      </c>
      <c r="F58" s="281" t="s">
        <v>1483</v>
      </c>
      <c r="G58" s="281" t="s">
        <v>1484</v>
      </c>
      <c r="H58" s="281" t="s">
        <v>1485</v>
      </c>
      <c r="I58" s="281" t="s">
        <v>1486</v>
      </c>
      <c r="J58" s="281" t="s">
        <v>1469</v>
      </c>
      <c r="K58" s="281" t="s">
        <v>1459</v>
      </c>
      <c r="L58" s="281" t="s">
        <v>1459</v>
      </c>
      <c r="M58" s="281" t="s">
        <v>1459</v>
      </c>
      <c r="N58" s="281" t="s">
        <v>1487</v>
      </c>
      <c r="O58" s="281" t="s">
        <v>1488</v>
      </c>
      <c r="P58" s="281" t="s">
        <v>1489</v>
      </c>
      <c r="Q58" s="281" t="s">
        <v>1490</v>
      </c>
      <c r="R58" s="281" t="s">
        <v>933</v>
      </c>
      <c r="S58" s="281" t="s">
        <v>1491</v>
      </c>
      <c r="T58" s="281" t="s">
        <v>554</v>
      </c>
      <c r="U58" s="281" t="s">
        <v>555</v>
      </c>
      <c r="V58" s="281" t="s">
        <v>935</v>
      </c>
      <c r="W58" s="281" t="s">
        <v>935</v>
      </c>
      <c r="X58" s="281" t="s">
        <v>554</v>
      </c>
      <c r="Y58" s="281" t="s">
        <v>555</v>
      </c>
    </row>
    <row r="59" spans="1:25" ht="27">
      <c r="A59" s="281" t="s">
        <v>918</v>
      </c>
      <c r="B59" s="281" t="s">
        <v>919</v>
      </c>
      <c r="C59" s="281" t="s">
        <v>1454</v>
      </c>
      <c r="D59" s="281" t="s">
        <v>95</v>
      </c>
      <c r="E59" s="281" t="s">
        <v>395</v>
      </c>
      <c r="F59" s="281" t="s">
        <v>395</v>
      </c>
      <c r="G59" s="281" t="s">
        <v>1492</v>
      </c>
      <c r="H59" s="281" t="s">
        <v>1493</v>
      </c>
      <c r="I59" s="281" t="s">
        <v>1494</v>
      </c>
      <c r="J59" s="281" t="s">
        <v>1495</v>
      </c>
      <c r="K59" s="281" t="s">
        <v>1459</v>
      </c>
      <c r="L59" s="281" t="s">
        <v>1459</v>
      </c>
      <c r="M59" s="281" t="s">
        <v>1459</v>
      </c>
      <c r="N59" s="281" t="s">
        <v>1496</v>
      </c>
      <c r="O59" s="281" t="s">
        <v>1497</v>
      </c>
      <c r="P59" s="281" t="s">
        <v>1498</v>
      </c>
      <c r="Q59" s="281" t="s">
        <v>932</v>
      </c>
      <c r="R59" s="281" t="s">
        <v>933</v>
      </c>
      <c r="S59" s="281" t="s">
        <v>1499</v>
      </c>
      <c r="T59" s="281" t="s">
        <v>556</v>
      </c>
      <c r="U59" s="281" t="s">
        <v>557</v>
      </c>
      <c r="V59" s="281" t="s">
        <v>935</v>
      </c>
      <c r="W59" s="281" t="s">
        <v>935</v>
      </c>
      <c r="X59" s="281" t="s">
        <v>556</v>
      </c>
      <c r="Y59" s="281" t="s">
        <v>557</v>
      </c>
    </row>
    <row r="60" spans="1:25" ht="27">
      <c r="A60" s="281" t="s">
        <v>918</v>
      </c>
      <c r="B60" s="281" t="s">
        <v>919</v>
      </c>
      <c r="C60" s="281" t="s">
        <v>1454</v>
      </c>
      <c r="D60" s="281" t="s">
        <v>103</v>
      </c>
      <c r="E60" s="281" t="s">
        <v>396</v>
      </c>
      <c r="F60" s="281" t="s">
        <v>1500</v>
      </c>
      <c r="G60" s="281" t="s">
        <v>1501</v>
      </c>
      <c r="H60" s="281" t="s">
        <v>1502</v>
      </c>
      <c r="I60" s="281" t="s">
        <v>1503</v>
      </c>
      <c r="J60" s="281" t="s">
        <v>1504</v>
      </c>
      <c r="K60" s="281" t="s">
        <v>1459</v>
      </c>
      <c r="L60" s="281" t="s">
        <v>1459</v>
      </c>
      <c r="M60" s="281" t="s">
        <v>1459</v>
      </c>
      <c r="N60" s="281" t="s">
        <v>1505</v>
      </c>
      <c r="O60" s="281" t="s">
        <v>1506</v>
      </c>
      <c r="P60" s="281" t="s">
        <v>1507</v>
      </c>
      <c r="Q60" s="281" t="s">
        <v>932</v>
      </c>
      <c r="R60" s="281" t="s">
        <v>933</v>
      </c>
      <c r="S60" s="281" t="s">
        <v>1508</v>
      </c>
      <c r="T60" s="281" t="s">
        <v>558</v>
      </c>
      <c r="U60" s="281" t="s">
        <v>559</v>
      </c>
      <c r="V60" s="281" t="s">
        <v>935</v>
      </c>
      <c r="W60" s="281" t="s">
        <v>935</v>
      </c>
      <c r="X60" s="281" t="s">
        <v>558</v>
      </c>
      <c r="Y60" s="281" t="s">
        <v>559</v>
      </c>
    </row>
    <row r="61" spans="1:25" ht="27">
      <c r="A61" s="281" t="s">
        <v>918</v>
      </c>
      <c r="B61" s="281" t="s">
        <v>919</v>
      </c>
      <c r="C61" s="281" t="s">
        <v>1509</v>
      </c>
      <c r="D61" s="281" t="s">
        <v>560</v>
      </c>
      <c r="E61" s="281" t="s">
        <v>397</v>
      </c>
      <c r="F61" s="281" t="s">
        <v>1510</v>
      </c>
      <c r="G61" s="281" t="s">
        <v>1511</v>
      </c>
      <c r="H61" s="281" t="s">
        <v>1512</v>
      </c>
      <c r="I61" s="281" t="s">
        <v>1513</v>
      </c>
      <c r="J61" s="281" t="s">
        <v>1514</v>
      </c>
      <c r="K61" s="281" t="s">
        <v>1515</v>
      </c>
      <c r="L61" s="281" t="s">
        <v>1515</v>
      </c>
      <c r="M61" s="281" t="s">
        <v>1515</v>
      </c>
      <c r="N61" s="281" t="s">
        <v>1516</v>
      </c>
      <c r="O61" s="281" t="s">
        <v>1517</v>
      </c>
      <c r="P61" s="281" t="s">
        <v>1518</v>
      </c>
      <c r="Q61" s="281" t="s">
        <v>932</v>
      </c>
      <c r="R61" s="281" t="s">
        <v>951</v>
      </c>
      <c r="S61" s="281" t="s">
        <v>1519</v>
      </c>
      <c r="T61" s="281" t="s">
        <v>561</v>
      </c>
      <c r="U61" s="281" t="s">
        <v>562</v>
      </c>
      <c r="V61" s="281" t="s">
        <v>935</v>
      </c>
      <c r="W61" s="281" t="s">
        <v>935</v>
      </c>
      <c r="X61" s="281" t="s">
        <v>561</v>
      </c>
      <c r="Y61" s="281" t="s">
        <v>562</v>
      </c>
    </row>
    <row r="62" spans="1:25" ht="40.5">
      <c r="A62" s="281" t="s">
        <v>918</v>
      </c>
      <c r="B62" s="281" t="s">
        <v>919</v>
      </c>
      <c r="C62" s="281" t="s">
        <v>1509</v>
      </c>
      <c r="D62" s="281" t="s">
        <v>117</v>
      </c>
      <c r="E62" s="281" t="s">
        <v>400</v>
      </c>
      <c r="F62" s="281" t="s">
        <v>1520</v>
      </c>
      <c r="G62" s="281" t="s">
        <v>1521</v>
      </c>
      <c r="H62" s="281" t="s">
        <v>1522</v>
      </c>
      <c r="I62" s="281" t="s">
        <v>563</v>
      </c>
      <c r="J62" s="281" t="s">
        <v>1778</v>
      </c>
      <c r="K62" s="281" t="s">
        <v>1515</v>
      </c>
      <c r="L62" s="281" t="s">
        <v>1515</v>
      </c>
      <c r="M62" s="281" t="s">
        <v>1515</v>
      </c>
      <c r="N62" s="281" t="s">
        <v>1523</v>
      </c>
      <c r="O62" s="281" t="s">
        <v>1524</v>
      </c>
      <c r="P62" s="281" t="s">
        <v>1525</v>
      </c>
      <c r="Q62" s="281" t="s">
        <v>932</v>
      </c>
      <c r="R62" s="281" t="s">
        <v>951</v>
      </c>
      <c r="S62" s="281" t="s">
        <v>1526</v>
      </c>
      <c r="T62" s="281" t="s">
        <v>564</v>
      </c>
      <c r="U62" s="281" t="s">
        <v>565</v>
      </c>
      <c r="V62" s="281" t="s">
        <v>935</v>
      </c>
      <c r="W62" s="281" t="s">
        <v>935</v>
      </c>
      <c r="X62" s="281" t="s">
        <v>564</v>
      </c>
      <c r="Y62" s="281" t="s">
        <v>565</v>
      </c>
    </row>
    <row r="63" spans="1:25" ht="27">
      <c r="A63" s="281" t="s">
        <v>918</v>
      </c>
      <c r="B63" s="281" t="s">
        <v>919</v>
      </c>
      <c r="C63" s="281" t="s">
        <v>1509</v>
      </c>
      <c r="D63" s="281" t="s">
        <v>123</v>
      </c>
      <c r="E63" s="281" t="s">
        <v>401</v>
      </c>
      <c r="F63" s="281" t="s">
        <v>1527</v>
      </c>
      <c r="G63" s="281" t="s">
        <v>1528</v>
      </c>
      <c r="H63" s="281" t="s">
        <v>1529</v>
      </c>
      <c r="I63" s="281" t="s">
        <v>566</v>
      </c>
      <c r="J63" s="281" t="s">
        <v>1530</v>
      </c>
      <c r="K63" s="281" t="s">
        <v>1515</v>
      </c>
      <c r="L63" s="281" t="s">
        <v>1515</v>
      </c>
      <c r="M63" s="281" t="s">
        <v>1515</v>
      </c>
      <c r="N63" s="281" t="s">
        <v>1531</v>
      </c>
      <c r="O63" s="281" t="s">
        <v>1532</v>
      </c>
      <c r="P63" s="281" t="s">
        <v>1533</v>
      </c>
      <c r="Q63" s="281" t="s">
        <v>932</v>
      </c>
      <c r="R63" s="281" t="s">
        <v>951</v>
      </c>
      <c r="S63" s="281" t="s">
        <v>1534</v>
      </c>
      <c r="T63" s="281" t="s">
        <v>567</v>
      </c>
      <c r="U63" s="281" t="s">
        <v>877</v>
      </c>
      <c r="V63" s="281" t="s">
        <v>935</v>
      </c>
      <c r="W63" s="281" t="s">
        <v>935</v>
      </c>
      <c r="X63" s="281" t="s">
        <v>567</v>
      </c>
      <c r="Y63" s="281" t="s">
        <v>877</v>
      </c>
    </row>
    <row r="64" spans="1:25" ht="27">
      <c r="A64" s="281" t="s">
        <v>918</v>
      </c>
      <c r="B64" s="281" t="s">
        <v>919</v>
      </c>
      <c r="C64" s="281" t="s">
        <v>1509</v>
      </c>
      <c r="D64" s="281" t="s">
        <v>132</v>
      </c>
      <c r="E64" s="281" t="s">
        <v>402</v>
      </c>
      <c r="F64" s="281" t="s">
        <v>1535</v>
      </c>
      <c r="G64" s="281" t="s">
        <v>1536</v>
      </c>
      <c r="H64" s="281" t="s">
        <v>1537</v>
      </c>
      <c r="I64" s="281" t="s">
        <v>1779</v>
      </c>
      <c r="J64" s="281" t="s">
        <v>1538</v>
      </c>
      <c r="K64" s="281" t="s">
        <v>1515</v>
      </c>
      <c r="L64" s="281" t="s">
        <v>1515</v>
      </c>
      <c r="M64" s="281" t="s">
        <v>1515</v>
      </c>
      <c r="N64" s="281" t="s">
        <v>1539</v>
      </c>
      <c r="O64" s="281" t="s">
        <v>1540</v>
      </c>
      <c r="P64" s="281" t="s">
        <v>1541</v>
      </c>
      <c r="Q64" s="281" t="s">
        <v>932</v>
      </c>
      <c r="R64" s="281" t="s">
        <v>933</v>
      </c>
      <c r="S64" s="281" t="s">
        <v>1542</v>
      </c>
      <c r="T64" s="281" t="s">
        <v>568</v>
      </c>
      <c r="U64" s="281" t="s">
        <v>569</v>
      </c>
      <c r="V64" s="281" t="s">
        <v>935</v>
      </c>
      <c r="W64" s="281" t="s">
        <v>935</v>
      </c>
      <c r="X64" s="281" t="s">
        <v>568</v>
      </c>
      <c r="Y64" s="281" t="s">
        <v>569</v>
      </c>
    </row>
    <row r="65" spans="1:25" ht="27">
      <c r="A65" s="281" t="s">
        <v>918</v>
      </c>
      <c r="B65" s="281" t="s">
        <v>919</v>
      </c>
      <c r="C65" s="281" t="s">
        <v>1509</v>
      </c>
      <c r="D65" s="281" t="s">
        <v>139</v>
      </c>
      <c r="E65" s="281" t="s">
        <v>370</v>
      </c>
      <c r="F65" s="281" t="s">
        <v>1543</v>
      </c>
      <c r="G65" s="281" t="s">
        <v>1544</v>
      </c>
      <c r="H65" s="281" t="s">
        <v>1545</v>
      </c>
      <c r="I65" s="281" t="s">
        <v>1546</v>
      </c>
      <c r="J65" s="281" t="s">
        <v>1547</v>
      </c>
      <c r="K65" s="281" t="s">
        <v>1515</v>
      </c>
      <c r="L65" s="281" t="s">
        <v>1515</v>
      </c>
      <c r="M65" s="281" t="s">
        <v>1515</v>
      </c>
      <c r="N65" s="281" t="s">
        <v>1548</v>
      </c>
      <c r="O65" s="281" t="s">
        <v>1549</v>
      </c>
      <c r="P65" s="281" t="s">
        <v>1550</v>
      </c>
      <c r="Q65" s="281" t="s">
        <v>932</v>
      </c>
      <c r="R65" s="281" t="s">
        <v>951</v>
      </c>
      <c r="S65" s="281" t="s">
        <v>1156</v>
      </c>
      <c r="T65" s="281" t="s">
        <v>488</v>
      </c>
      <c r="U65" s="281" t="s">
        <v>874</v>
      </c>
      <c r="V65" s="281" t="s">
        <v>935</v>
      </c>
      <c r="W65" s="281" t="s">
        <v>935</v>
      </c>
      <c r="X65" s="281" t="s">
        <v>488</v>
      </c>
      <c r="Y65" s="281" t="s">
        <v>874</v>
      </c>
    </row>
    <row r="66" spans="1:25" ht="27">
      <c r="A66" s="281" t="s">
        <v>918</v>
      </c>
      <c r="B66" s="281" t="s">
        <v>919</v>
      </c>
      <c r="C66" s="281" t="s">
        <v>1509</v>
      </c>
      <c r="D66" s="281" t="s">
        <v>149</v>
      </c>
      <c r="E66" s="281" t="s">
        <v>398</v>
      </c>
      <c r="F66" s="281" t="s">
        <v>1551</v>
      </c>
      <c r="G66" s="281" t="s">
        <v>1552</v>
      </c>
      <c r="H66" s="281" t="s">
        <v>1553</v>
      </c>
      <c r="I66" s="281" t="s">
        <v>1554</v>
      </c>
      <c r="J66" s="281" t="s">
        <v>1555</v>
      </c>
      <c r="K66" s="281" t="s">
        <v>1515</v>
      </c>
      <c r="L66" s="281" t="s">
        <v>1515</v>
      </c>
      <c r="M66" s="281" t="s">
        <v>1515</v>
      </c>
      <c r="N66" s="281" t="s">
        <v>1556</v>
      </c>
      <c r="O66" s="281" t="s">
        <v>1557</v>
      </c>
      <c r="P66" s="281" t="s">
        <v>1558</v>
      </c>
      <c r="Q66" s="281" t="s">
        <v>932</v>
      </c>
      <c r="R66" s="281" t="s">
        <v>981</v>
      </c>
      <c r="S66" s="281" t="s">
        <v>1519</v>
      </c>
      <c r="T66" s="281" t="s">
        <v>561</v>
      </c>
      <c r="U66" s="281" t="s">
        <v>562</v>
      </c>
      <c r="V66" s="281" t="s">
        <v>935</v>
      </c>
      <c r="W66" s="281" t="s">
        <v>935</v>
      </c>
      <c r="X66" s="281" t="s">
        <v>561</v>
      </c>
      <c r="Y66" s="281" t="s">
        <v>562</v>
      </c>
    </row>
    <row r="67" spans="1:25" ht="27">
      <c r="A67" s="281" t="s">
        <v>918</v>
      </c>
      <c r="B67" s="281" t="s">
        <v>919</v>
      </c>
      <c r="C67" s="281" t="s">
        <v>1509</v>
      </c>
      <c r="D67" s="281" t="s">
        <v>156</v>
      </c>
      <c r="E67" s="281" t="s">
        <v>399</v>
      </c>
      <c r="F67" s="281" t="s">
        <v>1559</v>
      </c>
      <c r="G67" s="281" t="s">
        <v>1560</v>
      </c>
      <c r="H67" s="281" t="s">
        <v>1561</v>
      </c>
      <c r="I67" s="281" t="s">
        <v>1780</v>
      </c>
      <c r="J67" s="281" t="s">
        <v>1562</v>
      </c>
      <c r="K67" s="281" t="s">
        <v>1515</v>
      </c>
      <c r="L67" s="281" t="s">
        <v>1515</v>
      </c>
      <c r="M67" s="281" t="s">
        <v>1515</v>
      </c>
      <c r="N67" s="281" t="s">
        <v>1563</v>
      </c>
      <c r="O67" s="281" t="s">
        <v>1564</v>
      </c>
      <c r="P67" s="281" t="s">
        <v>1565</v>
      </c>
      <c r="Q67" s="281" t="s">
        <v>1165</v>
      </c>
      <c r="R67" s="281" t="s">
        <v>981</v>
      </c>
      <c r="S67" s="281" t="s">
        <v>1519</v>
      </c>
      <c r="T67" s="281" t="s">
        <v>561</v>
      </c>
      <c r="U67" s="281" t="s">
        <v>562</v>
      </c>
      <c r="V67" s="281" t="s">
        <v>935</v>
      </c>
      <c r="W67" s="281" t="s">
        <v>935</v>
      </c>
      <c r="X67" s="281" t="s">
        <v>561</v>
      </c>
      <c r="Y67" s="281" t="s">
        <v>562</v>
      </c>
    </row>
    <row r="68" spans="1:25" ht="27">
      <c r="A68" s="281" t="s">
        <v>918</v>
      </c>
      <c r="B68" s="281" t="s">
        <v>919</v>
      </c>
      <c r="C68" s="281" t="s">
        <v>1509</v>
      </c>
      <c r="D68" s="281" t="s">
        <v>163</v>
      </c>
      <c r="E68" s="281" t="s">
        <v>403</v>
      </c>
      <c r="F68" s="281" t="s">
        <v>1566</v>
      </c>
      <c r="G68" s="281" t="s">
        <v>1567</v>
      </c>
      <c r="H68" s="281" t="s">
        <v>1568</v>
      </c>
      <c r="I68" s="281" t="s">
        <v>1569</v>
      </c>
      <c r="J68" s="281" t="s">
        <v>1570</v>
      </c>
      <c r="K68" s="281" t="s">
        <v>1515</v>
      </c>
      <c r="L68" s="281" t="s">
        <v>1515</v>
      </c>
      <c r="M68" s="281" t="s">
        <v>1515</v>
      </c>
      <c r="N68" s="281" t="s">
        <v>1571</v>
      </c>
      <c r="O68" s="281" t="s">
        <v>1572</v>
      </c>
      <c r="P68" s="281" t="s">
        <v>1573</v>
      </c>
      <c r="Q68" s="281" t="s">
        <v>932</v>
      </c>
      <c r="R68" s="281" t="s">
        <v>933</v>
      </c>
      <c r="S68" s="281" t="s">
        <v>1574</v>
      </c>
      <c r="T68" s="281" t="s">
        <v>570</v>
      </c>
      <c r="U68" s="281" t="s">
        <v>571</v>
      </c>
      <c r="V68" s="281" t="s">
        <v>935</v>
      </c>
      <c r="W68" s="281" t="s">
        <v>935</v>
      </c>
      <c r="X68" s="281" t="s">
        <v>570</v>
      </c>
      <c r="Y68" s="281" t="s">
        <v>571</v>
      </c>
    </row>
    <row r="69" spans="1:25" ht="40.5">
      <c r="A69" s="281" t="s">
        <v>918</v>
      </c>
      <c r="B69" s="281" t="s">
        <v>919</v>
      </c>
      <c r="C69" s="281" t="s">
        <v>1509</v>
      </c>
      <c r="D69" s="281" t="s">
        <v>169</v>
      </c>
      <c r="E69" s="281" t="s">
        <v>368</v>
      </c>
      <c r="F69" s="281" t="s">
        <v>368</v>
      </c>
      <c r="G69" s="281" t="s">
        <v>1575</v>
      </c>
      <c r="H69" s="281" t="s">
        <v>1576</v>
      </c>
      <c r="I69" s="281" t="s">
        <v>572</v>
      </c>
      <c r="J69" s="281" t="s">
        <v>1577</v>
      </c>
      <c r="K69" s="281" t="s">
        <v>1515</v>
      </c>
      <c r="L69" s="281" t="s">
        <v>1515</v>
      </c>
      <c r="M69" s="281" t="s">
        <v>1515</v>
      </c>
      <c r="N69" s="281" t="s">
        <v>1578</v>
      </c>
      <c r="O69" s="281" t="s">
        <v>1579</v>
      </c>
      <c r="P69" s="281" t="s">
        <v>1580</v>
      </c>
      <c r="Q69" s="281" t="s">
        <v>932</v>
      </c>
      <c r="R69" s="281" t="s">
        <v>951</v>
      </c>
      <c r="S69" s="281" t="s">
        <v>1137</v>
      </c>
      <c r="T69" s="281" t="s">
        <v>483</v>
      </c>
      <c r="U69" s="281" t="s">
        <v>484</v>
      </c>
      <c r="V69" s="281" t="s">
        <v>935</v>
      </c>
      <c r="W69" s="281" t="s">
        <v>935</v>
      </c>
      <c r="X69" s="281" t="s">
        <v>483</v>
      </c>
      <c r="Y69" s="281" t="s">
        <v>484</v>
      </c>
    </row>
    <row r="70" spans="1:25" ht="27">
      <c r="A70" s="281" t="s">
        <v>918</v>
      </c>
      <c r="B70" s="281" t="s">
        <v>919</v>
      </c>
      <c r="C70" s="281" t="s">
        <v>1581</v>
      </c>
      <c r="D70" s="281" t="s">
        <v>573</v>
      </c>
      <c r="E70" s="281" t="s">
        <v>404</v>
      </c>
      <c r="F70" s="281" t="s">
        <v>1582</v>
      </c>
      <c r="G70" s="281" t="s">
        <v>1583</v>
      </c>
      <c r="H70" s="281" t="s">
        <v>1584</v>
      </c>
      <c r="I70" s="281" t="s">
        <v>1781</v>
      </c>
      <c r="J70" s="281" t="s">
        <v>1585</v>
      </c>
      <c r="K70" s="281" t="s">
        <v>1586</v>
      </c>
      <c r="L70" s="281" t="s">
        <v>1586</v>
      </c>
      <c r="M70" s="281" t="s">
        <v>1586</v>
      </c>
      <c r="N70" s="281" t="s">
        <v>1587</v>
      </c>
      <c r="O70" s="281" t="s">
        <v>1588</v>
      </c>
      <c r="P70" s="281" t="s">
        <v>1589</v>
      </c>
      <c r="Q70" s="281" t="s">
        <v>1590</v>
      </c>
      <c r="R70" s="281" t="s">
        <v>951</v>
      </c>
      <c r="S70" s="281" t="s">
        <v>1591</v>
      </c>
      <c r="T70" s="281" t="s">
        <v>575</v>
      </c>
      <c r="U70" s="281" t="s">
        <v>574</v>
      </c>
      <c r="V70" s="281" t="s">
        <v>935</v>
      </c>
      <c r="W70" s="281" t="s">
        <v>935</v>
      </c>
      <c r="X70" s="281" t="s">
        <v>575</v>
      </c>
      <c r="Y70" s="281" t="s">
        <v>574</v>
      </c>
    </row>
    <row r="71" spans="1:25" ht="27">
      <c r="A71" s="281" t="s">
        <v>918</v>
      </c>
      <c r="B71" s="281" t="s">
        <v>919</v>
      </c>
      <c r="C71" s="281" t="s">
        <v>1581</v>
      </c>
      <c r="D71" s="281" t="s">
        <v>183</v>
      </c>
      <c r="E71" s="281" t="s">
        <v>405</v>
      </c>
      <c r="F71" s="281" t="s">
        <v>1592</v>
      </c>
      <c r="G71" s="281" t="s">
        <v>1593</v>
      </c>
      <c r="H71" s="281" t="s">
        <v>1594</v>
      </c>
      <c r="I71" s="281" t="s">
        <v>1595</v>
      </c>
      <c r="J71" s="281" t="s">
        <v>1596</v>
      </c>
      <c r="K71" s="281" t="s">
        <v>1586</v>
      </c>
      <c r="L71" s="281" t="s">
        <v>1586</v>
      </c>
      <c r="M71" s="281" t="s">
        <v>1586</v>
      </c>
      <c r="N71" s="281" t="s">
        <v>1597</v>
      </c>
      <c r="O71" s="281" t="s">
        <v>1598</v>
      </c>
      <c r="P71" s="281" t="s">
        <v>1599</v>
      </c>
      <c r="Q71" s="281" t="s">
        <v>1165</v>
      </c>
      <c r="R71" s="281" t="s">
        <v>951</v>
      </c>
      <c r="S71" s="281" t="s">
        <v>1600</v>
      </c>
      <c r="T71" s="281" t="s">
        <v>576</v>
      </c>
      <c r="U71" s="281" t="s">
        <v>577</v>
      </c>
      <c r="V71" s="281" t="s">
        <v>935</v>
      </c>
      <c r="W71" s="281" t="s">
        <v>935</v>
      </c>
      <c r="X71" s="281" t="s">
        <v>576</v>
      </c>
      <c r="Y71" s="281" t="s">
        <v>577</v>
      </c>
    </row>
    <row r="72" spans="1:25" ht="27">
      <c r="A72" s="281" t="s">
        <v>918</v>
      </c>
      <c r="B72" s="281" t="s">
        <v>919</v>
      </c>
      <c r="C72" s="281" t="s">
        <v>1601</v>
      </c>
      <c r="D72" s="281" t="s">
        <v>578</v>
      </c>
      <c r="E72" s="281" t="s">
        <v>406</v>
      </c>
      <c r="F72" s="281" t="s">
        <v>1602</v>
      </c>
      <c r="G72" s="281" t="s">
        <v>1603</v>
      </c>
      <c r="H72" s="281" t="s">
        <v>1604</v>
      </c>
      <c r="I72" s="281" t="s">
        <v>1782</v>
      </c>
      <c r="J72" s="281" t="s">
        <v>1605</v>
      </c>
      <c r="K72" s="281" t="s">
        <v>1606</v>
      </c>
      <c r="L72" s="281" t="s">
        <v>1606</v>
      </c>
      <c r="M72" s="281" t="s">
        <v>1606</v>
      </c>
      <c r="N72" s="281" t="s">
        <v>1607</v>
      </c>
      <c r="O72" s="281" t="s">
        <v>1608</v>
      </c>
      <c r="P72" s="281" t="s">
        <v>1609</v>
      </c>
      <c r="Q72" s="281" t="s">
        <v>932</v>
      </c>
      <c r="R72" s="281" t="s">
        <v>951</v>
      </c>
      <c r="S72" s="281" t="s">
        <v>1610</v>
      </c>
      <c r="T72" s="281" t="s">
        <v>579</v>
      </c>
      <c r="U72" s="281" t="s">
        <v>1783</v>
      </c>
      <c r="V72" s="281" t="s">
        <v>935</v>
      </c>
      <c r="W72" s="281" t="s">
        <v>935</v>
      </c>
      <c r="X72" s="281" t="s">
        <v>579</v>
      </c>
      <c r="Y72" s="281" t="s">
        <v>1783</v>
      </c>
    </row>
    <row r="73" spans="1:25" ht="27">
      <c r="A73" s="281" t="s">
        <v>918</v>
      </c>
      <c r="B73" s="281" t="s">
        <v>919</v>
      </c>
      <c r="C73" s="281" t="s">
        <v>1611</v>
      </c>
      <c r="D73" s="281" t="s">
        <v>580</v>
      </c>
      <c r="E73" s="281" t="s">
        <v>407</v>
      </c>
      <c r="F73" s="281" t="s">
        <v>1612</v>
      </c>
      <c r="G73" s="281" t="s">
        <v>1613</v>
      </c>
      <c r="H73" s="281" t="s">
        <v>1614</v>
      </c>
      <c r="I73" s="281" t="s">
        <v>581</v>
      </c>
      <c r="J73" s="281" t="s">
        <v>1615</v>
      </c>
      <c r="K73" s="281" t="s">
        <v>1616</v>
      </c>
      <c r="L73" s="281" t="s">
        <v>1616</v>
      </c>
      <c r="M73" s="281" t="s">
        <v>1616</v>
      </c>
      <c r="N73" s="281" t="s">
        <v>1617</v>
      </c>
      <c r="O73" s="281" t="s">
        <v>1618</v>
      </c>
      <c r="P73" s="281" t="s">
        <v>1619</v>
      </c>
      <c r="Q73" s="281" t="s">
        <v>1620</v>
      </c>
      <c r="R73" s="281" t="s">
        <v>933</v>
      </c>
      <c r="S73" s="281" t="s">
        <v>1621</v>
      </c>
      <c r="T73" s="281" t="s">
        <v>582</v>
      </c>
      <c r="U73" s="281" t="s">
        <v>583</v>
      </c>
      <c r="V73" s="281" t="s">
        <v>935</v>
      </c>
      <c r="W73" s="281" t="s">
        <v>935</v>
      </c>
      <c r="X73" s="281" t="s">
        <v>582</v>
      </c>
      <c r="Y73" s="281" t="s">
        <v>583</v>
      </c>
    </row>
    <row r="74" spans="1:25" ht="27">
      <c r="A74" s="281" t="s">
        <v>918</v>
      </c>
      <c r="B74" s="281" t="s">
        <v>919</v>
      </c>
      <c r="C74" s="281" t="s">
        <v>1611</v>
      </c>
      <c r="D74" s="281" t="s">
        <v>207</v>
      </c>
      <c r="E74" s="281" t="s">
        <v>408</v>
      </c>
      <c r="F74" s="281" t="s">
        <v>1622</v>
      </c>
      <c r="G74" s="281" t="s">
        <v>1623</v>
      </c>
      <c r="H74" s="281" t="s">
        <v>1624</v>
      </c>
      <c r="I74" s="281" t="s">
        <v>1625</v>
      </c>
      <c r="J74" s="281" t="s">
        <v>1626</v>
      </c>
      <c r="K74" s="281" t="s">
        <v>1616</v>
      </c>
      <c r="L74" s="281" t="s">
        <v>1616</v>
      </c>
      <c r="M74" s="281" t="s">
        <v>1616</v>
      </c>
      <c r="N74" s="281" t="s">
        <v>1627</v>
      </c>
      <c r="O74" s="281" t="s">
        <v>1628</v>
      </c>
      <c r="P74" s="281" t="s">
        <v>1629</v>
      </c>
      <c r="Q74" s="281" t="s">
        <v>932</v>
      </c>
      <c r="R74" s="281" t="s">
        <v>981</v>
      </c>
      <c r="S74" s="281" t="s">
        <v>1630</v>
      </c>
      <c r="T74" s="281" t="s">
        <v>1790</v>
      </c>
      <c r="U74" s="281" t="s">
        <v>1631</v>
      </c>
      <c r="V74" s="281" t="s">
        <v>935</v>
      </c>
      <c r="W74" s="281" t="s">
        <v>935</v>
      </c>
      <c r="X74" s="281" t="s">
        <v>584</v>
      </c>
      <c r="Y74" s="281" t="s">
        <v>1631</v>
      </c>
    </row>
    <row r="75" spans="1:25" ht="27">
      <c r="A75" s="281" t="s">
        <v>918</v>
      </c>
      <c r="B75" s="281" t="s">
        <v>919</v>
      </c>
      <c r="C75" s="281" t="s">
        <v>1632</v>
      </c>
      <c r="D75" s="281" t="s">
        <v>595</v>
      </c>
      <c r="E75" s="281" t="s">
        <v>413</v>
      </c>
      <c r="F75" s="281" t="s">
        <v>1633</v>
      </c>
      <c r="G75" s="281" t="s">
        <v>1634</v>
      </c>
      <c r="H75" s="281" t="s">
        <v>1635</v>
      </c>
      <c r="I75" s="281" t="s">
        <v>596</v>
      </c>
      <c r="J75" s="281" t="s">
        <v>1636</v>
      </c>
      <c r="K75" s="281" t="s">
        <v>1637</v>
      </c>
      <c r="L75" s="281" t="s">
        <v>1637</v>
      </c>
      <c r="M75" s="281" t="s">
        <v>1637</v>
      </c>
      <c r="N75" s="281" t="s">
        <v>1638</v>
      </c>
      <c r="O75" s="281" t="s">
        <v>1639</v>
      </c>
      <c r="P75" s="281" t="s">
        <v>1640</v>
      </c>
      <c r="Q75" s="281" t="s">
        <v>932</v>
      </c>
      <c r="R75" s="281" t="s">
        <v>933</v>
      </c>
      <c r="S75" s="284" t="s">
        <v>1641</v>
      </c>
      <c r="T75" s="281" t="s">
        <v>597</v>
      </c>
      <c r="U75" s="281" t="s">
        <v>598</v>
      </c>
      <c r="V75" s="281" t="s">
        <v>935</v>
      </c>
      <c r="W75" s="281" t="s">
        <v>935</v>
      </c>
      <c r="X75" s="281" t="s">
        <v>597</v>
      </c>
      <c r="Y75" s="281" t="s">
        <v>598</v>
      </c>
    </row>
    <row r="76" spans="1:25" ht="27">
      <c r="A76" s="281" t="s">
        <v>918</v>
      </c>
      <c r="B76" s="281" t="s">
        <v>919</v>
      </c>
      <c r="C76" s="281" t="s">
        <v>1632</v>
      </c>
      <c r="D76" s="281" t="s">
        <v>247</v>
      </c>
      <c r="E76" s="281" t="s">
        <v>417</v>
      </c>
      <c r="F76" s="281" t="s">
        <v>1642</v>
      </c>
      <c r="G76" s="281" t="s">
        <v>1643</v>
      </c>
      <c r="H76" s="281" t="s">
        <v>1644</v>
      </c>
      <c r="I76" s="281" t="s">
        <v>599</v>
      </c>
      <c r="J76" s="281" t="s">
        <v>1645</v>
      </c>
      <c r="K76" s="281" t="s">
        <v>1637</v>
      </c>
      <c r="L76" s="281" t="s">
        <v>1637</v>
      </c>
      <c r="M76" s="281" t="s">
        <v>1637</v>
      </c>
      <c r="N76" s="281" t="s">
        <v>1646</v>
      </c>
      <c r="O76" s="281" t="s">
        <v>1647</v>
      </c>
      <c r="P76" s="281" t="s">
        <v>1648</v>
      </c>
      <c r="Q76" s="281" t="s">
        <v>932</v>
      </c>
      <c r="R76" s="281" t="s">
        <v>951</v>
      </c>
      <c r="S76" s="281" t="s">
        <v>1649</v>
      </c>
      <c r="T76" s="281" t="s">
        <v>600</v>
      </c>
      <c r="U76" s="281" t="s">
        <v>601</v>
      </c>
      <c r="V76" s="281" t="s">
        <v>935</v>
      </c>
      <c r="W76" s="281" t="s">
        <v>935</v>
      </c>
      <c r="X76" s="281" t="s">
        <v>600</v>
      </c>
      <c r="Y76" s="281" t="s">
        <v>601</v>
      </c>
    </row>
    <row r="77" spans="1:25" ht="27">
      <c r="A77" s="281" t="s">
        <v>918</v>
      </c>
      <c r="B77" s="281" t="s">
        <v>919</v>
      </c>
      <c r="C77" s="281" t="s">
        <v>1650</v>
      </c>
      <c r="D77" s="281" t="s">
        <v>602</v>
      </c>
      <c r="E77" s="281" t="s">
        <v>414</v>
      </c>
      <c r="F77" s="281" t="s">
        <v>1651</v>
      </c>
      <c r="G77" s="281" t="s">
        <v>1652</v>
      </c>
      <c r="H77" s="281" t="s">
        <v>1653</v>
      </c>
      <c r="I77" s="281" t="s">
        <v>1784</v>
      </c>
      <c r="J77" s="281" t="s">
        <v>1654</v>
      </c>
      <c r="K77" s="281" t="s">
        <v>1655</v>
      </c>
      <c r="L77" s="281" t="s">
        <v>1655</v>
      </c>
      <c r="M77" s="281" t="s">
        <v>1655</v>
      </c>
      <c r="N77" s="281" t="s">
        <v>1656</v>
      </c>
      <c r="O77" s="281" t="s">
        <v>1657</v>
      </c>
      <c r="P77" s="281" t="s">
        <v>1658</v>
      </c>
      <c r="Q77" s="281" t="s">
        <v>932</v>
      </c>
      <c r="R77" s="281" t="s">
        <v>951</v>
      </c>
      <c r="S77" s="281" t="s">
        <v>1659</v>
      </c>
      <c r="T77" s="281" t="s">
        <v>603</v>
      </c>
      <c r="U77" s="281" t="s">
        <v>604</v>
      </c>
      <c r="V77" s="281" t="s">
        <v>935</v>
      </c>
      <c r="W77" s="281" t="s">
        <v>935</v>
      </c>
      <c r="X77" s="281" t="s">
        <v>603</v>
      </c>
      <c r="Y77" s="281" t="s">
        <v>604</v>
      </c>
    </row>
    <row r="78" spans="1:25" ht="27">
      <c r="A78" s="281" t="s">
        <v>918</v>
      </c>
      <c r="B78" s="281" t="s">
        <v>919</v>
      </c>
      <c r="C78" s="281" t="s">
        <v>1660</v>
      </c>
      <c r="D78" s="281" t="s">
        <v>605</v>
      </c>
      <c r="E78" s="281" t="s">
        <v>415</v>
      </c>
      <c r="F78" s="281" t="s">
        <v>1661</v>
      </c>
      <c r="G78" s="281" t="s">
        <v>945</v>
      </c>
      <c r="H78" s="281" t="s">
        <v>946</v>
      </c>
      <c r="I78" s="281" t="s">
        <v>1662</v>
      </c>
      <c r="J78" s="281" t="s">
        <v>1663</v>
      </c>
      <c r="K78" s="281" t="s">
        <v>1664</v>
      </c>
      <c r="L78" s="281" t="s">
        <v>1665</v>
      </c>
      <c r="M78" s="281" t="s">
        <v>1666</v>
      </c>
      <c r="N78" s="281" t="s">
        <v>1667</v>
      </c>
      <c r="O78" s="281" t="s">
        <v>1668</v>
      </c>
      <c r="P78" s="281" t="s">
        <v>1669</v>
      </c>
      <c r="Q78" s="281" t="s">
        <v>932</v>
      </c>
      <c r="R78" s="281" t="s">
        <v>951</v>
      </c>
      <c r="S78" s="281" t="s">
        <v>1670</v>
      </c>
      <c r="T78" s="281" t="s">
        <v>606</v>
      </c>
      <c r="U78" s="281" t="s">
        <v>607</v>
      </c>
      <c r="V78" s="281" t="s">
        <v>935</v>
      </c>
      <c r="W78" s="281" t="s">
        <v>935</v>
      </c>
      <c r="X78" s="281" t="s">
        <v>606</v>
      </c>
      <c r="Y78" s="281" t="s">
        <v>607</v>
      </c>
    </row>
    <row r="79" spans="1:25" ht="27">
      <c r="A79" s="281" t="s">
        <v>918</v>
      </c>
      <c r="B79" s="281" t="s">
        <v>919</v>
      </c>
      <c r="C79" s="281" t="s">
        <v>1671</v>
      </c>
      <c r="D79" s="281" t="s">
        <v>608</v>
      </c>
      <c r="E79" s="281" t="s">
        <v>416</v>
      </c>
      <c r="F79" s="281" t="s">
        <v>1672</v>
      </c>
      <c r="G79" s="281" t="s">
        <v>1673</v>
      </c>
      <c r="H79" s="281" t="s">
        <v>1674</v>
      </c>
      <c r="I79" s="281" t="s">
        <v>1785</v>
      </c>
      <c r="J79" s="281" t="s">
        <v>1675</v>
      </c>
      <c r="K79" s="281" t="s">
        <v>1676</v>
      </c>
      <c r="L79" s="281" t="s">
        <v>1677</v>
      </c>
      <c r="M79" s="281" t="s">
        <v>1678</v>
      </c>
      <c r="N79" s="281" t="s">
        <v>1679</v>
      </c>
      <c r="O79" s="281" t="s">
        <v>1680</v>
      </c>
      <c r="P79" s="281" t="s">
        <v>1681</v>
      </c>
      <c r="Q79" s="281" t="s">
        <v>932</v>
      </c>
      <c r="R79" s="281" t="s">
        <v>933</v>
      </c>
      <c r="S79" s="281" t="s">
        <v>1682</v>
      </c>
      <c r="T79" s="281" t="s">
        <v>609</v>
      </c>
      <c r="U79" s="281" t="s">
        <v>1786</v>
      </c>
      <c r="V79" s="281" t="s">
        <v>935</v>
      </c>
      <c r="W79" s="281" t="s">
        <v>935</v>
      </c>
      <c r="X79" s="281" t="s">
        <v>609</v>
      </c>
      <c r="Y79" s="281" t="s">
        <v>1786</v>
      </c>
    </row>
    <row r="80" spans="1:25" ht="27">
      <c r="A80" s="281" t="s">
        <v>1683</v>
      </c>
      <c r="B80" s="281" t="s">
        <v>1684</v>
      </c>
      <c r="C80" s="281" t="s">
        <v>1685</v>
      </c>
      <c r="D80" s="281" t="s">
        <v>613</v>
      </c>
      <c r="E80" s="281" t="s">
        <v>377</v>
      </c>
      <c r="F80" s="281" t="s">
        <v>1686</v>
      </c>
      <c r="G80" s="281" t="s">
        <v>1687</v>
      </c>
      <c r="H80" s="281" t="s">
        <v>1688</v>
      </c>
      <c r="I80" s="281" t="s">
        <v>614</v>
      </c>
      <c r="J80" s="281" t="s">
        <v>1689</v>
      </c>
      <c r="K80" s="281" t="s">
        <v>926</v>
      </c>
      <c r="L80" s="281" t="s">
        <v>1132</v>
      </c>
      <c r="M80" s="281" t="s">
        <v>1133</v>
      </c>
      <c r="N80" s="281" t="s">
        <v>1690</v>
      </c>
      <c r="O80" s="281" t="s">
        <v>1691</v>
      </c>
      <c r="P80" s="281" t="s">
        <v>1692</v>
      </c>
      <c r="Q80" s="281" t="s">
        <v>932</v>
      </c>
      <c r="R80" s="281" t="s">
        <v>933</v>
      </c>
      <c r="S80" s="281" t="s">
        <v>1264</v>
      </c>
      <c r="T80" s="281" t="s">
        <v>509</v>
      </c>
      <c r="U80" s="281" t="s">
        <v>510</v>
      </c>
      <c r="V80" s="281" t="s">
        <v>935</v>
      </c>
      <c r="W80" s="281" t="s">
        <v>935</v>
      </c>
      <c r="X80" s="281" t="s">
        <v>509</v>
      </c>
      <c r="Y80" s="281" t="s">
        <v>510</v>
      </c>
    </row>
    <row r="81" spans="1:25" ht="27">
      <c r="A81" s="281" t="s">
        <v>1683</v>
      </c>
      <c r="B81" s="281" t="s">
        <v>1684</v>
      </c>
      <c r="C81" s="281" t="s">
        <v>1693</v>
      </c>
      <c r="D81" s="281" t="s">
        <v>615</v>
      </c>
      <c r="E81" s="281" t="s">
        <v>378</v>
      </c>
      <c r="F81" s="281" t="s">
        <v>1694</v>
      </c>
      <c r="G81" s="281" t="s">
        <v>1695</v>
      </c>
      <c r="H81" s="281" t="s">
        <v>1696</v>
      </c>
      <c r="I81" s="281" t="s">
        <v>1787</v>
      </c>
      <c r="J81" s="281" t="s">
        <v>1697</v>
      </c>
      <c r="K81" s="281" t="s">
        <v>926</v>
      </c>
      <c r="L81" s="281" t="s">
        <v>1698</v>
      </c>
      <c r="M81" s="281" t="s">
        <v>1699</v>
      </c>
      <c r="N81" s="281" t="s">
        <v>1700</v>
      </c>
      <c r="O81" s="281" t="s">
        <v>1701</v>
      </c>
      <c r="P81" s="281" t="s">
        <v>1702</v>
      </c>
      <c r="Q81" s="281" t="s">
        <v>932</v>
      </c>
      <c r="R81" s="281" t="s">
        <v>981</v>
      </c>
      <c r="S81" s="281" t="s">
        <v>1264</v>
      </c>
      <c r="T81" s="281" t="s">
        <v>509</v>
      </c>
      <c r="U81" s="281" t="s">
        <v>510</v>
      </c>
      <c r="V81" s="281" t="s">
        <v>935</v>
      </c>
      <c r="W81" s="281" t="s">
        <v>935</v>
      </c>
      <c r="X81" s="281" t="s">
        <v>509</v>
      </c>
      <c r="Y81" s="281" t="s">
        <v>510</v>
      </c>
    </row>
    <row r="82" spans="1:25" s="287" customFormat="1" ht="27">
      <c r="A82" s="285" t="s">
        <v>1703</v>
      </c>
      <c r="B82" s="285" t="s">
        <v>1704</v>
      </c>
      <c r="C82" s="285" t="s">
        <v>1705</v>
      </c>
      <c r="D82" s="285" t="s">
        <v>872</v>
      </c>
      <c r="E82" s="285" t="s">
        <v>1706</v>
      </c>
      <c r="F82" s="285" t="s">
        <v>1707</v>
      </c>
      <c r="G82" s="285" t="s">
        <v>1708</v>
      </c>
      <c r="H82" s="285" t="s">
        <v>1709</v>
      </c>
      <c r="I82" s="285" t="s">
        <v>1211</v>
      </c>
      <c r="J82" s="285" t="s">
        <v>1710</v>
      </c>
      <c r="K82" s="285" t="s">
        <v>1711</v>
      </c>
      <c r="L82" s="285" t="s">
        <v>1712</v>
      </c>
      <c r="M82" s="285" t="s">
        <v>1713</v>
      </c>
      <c r="N82" s="285" t="s">
        <v>1714</v>
      </c>
      <c r="O82" s="285" t="s">
        <v>1788</v>
      </c>
      <c r="P82" s="285" t="s">
        <v>1715</v>
      </c>
      <c r="Q82" s="285" t="s">
        <v>1716</v>
      </c>
      <c r="R82" s="285" t="s">
        <v>1073</v>
      </c>
      <c r="S82" s="286" t="s">
        <v>1717</v>
      </c>
      <c r="T82" s="285" t="s">
        <v>1718</v>
      </c>
      <c r="U82" s="285" t="s">
        <v>1719</v>
      </c>
      <c r="X82" s="285" t="s">
        <v>1720</v>
      </c>
      <c r="Y82" s="285" t="s">
        <v>1719</v>
      </c>
    </row>
    <row r="83" spans="1:25" s="287" customFormat="1" ht="27">
      <c r="A83" s="288" t="s">
        <v>1683</v>
      </c>
      <c r="B83" s="288" t="s">
        <v>1684</v>
      </c>
      <c r="C83" s="288" t="s">
        <v>1721</v>
      </c>
      <c r="D83" s="288" t="s">
        <v>616</v>
      </c>
      <c r="E83" s="288" t="s">
        <v>419</v>
      </c>
      <c r="F83" s="288" t="s">
        <v>1722</v>
      </c>
      <c r="G83" s="288" t="s">
        <v>1723</v>
      </c>
      <c r="H83" s="288" t="s">
        <v>1724</v>
      </c>
      <c r="I83" s="288" t="s">
        <v>1789</v>
      </c>
      <c r="J83" s="288" t="s">
        <v>1725</v>
      </c>
      <c r="K83" s="288" t="s">
        <v>1726</v>
      </c>
      <c r="L83" s="288" t="s">
        <v>1726</v>
      </c>
      <c r="M83" s="288" t="s">
        <v>1726</v>
      </c>
      <c r="N83" s="288" t="s">
        <v>1727</v>
      </c>
      <c r="O83" s="288" t="s">
        <v>1728</v>
      </c>
      <c r="P83" s="288" t="s">
        <v>1729</v>
      </c>
      <c r="Q83" s="288" t="s">
        <v>1730</v>
      </c>
      <c r="R83" s="288" t="s">
        <v>951</v>
      </c>
      <c r="S83" s="288" t="s">
        <v>1731</v>
      </c>
      <c r="T83" s="288" t="s">
        <v>617</v>
      </c>
      <c r="U83" s="288" t="s">
        <v>1732</v>
      </c>
      <c r="V83" s="288" t="s">
        <v>935</v>
      </c>
      <c r="W83" s="288" t="s">
        <v>935</v>
      </c>
      <c r="X83" s="288" t="s">
        <v>617</v>
      </c>
      <c r="Y83" s="288" t="s">
        <v>882</v>
      </c>
    </row>
  </sheetData>
  <autoFilter ref="A1:Y83" xr:uid="{00000000-0009-0000-0000-000004000000}"/>
  <phoneticPr fontId="1"/>
  <pageMargins left="0.70866141732283472" right="0.70866141732283472" top="0.74803149606299213" bottom="0.74803149606299213" header="0.31496062992125984" footer="0.31496062992125984"/>
  <pageSetup paperSize="8" scale="4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Q43"/>
  <sheetViews>
    <sheetView showGridLines="0" tabSelected="1" view="pageBreakPreview" zoomScale="70" zoomScaleNormal="100" zoomScaleSheetLayoutView="70" workbookViewId="0">
      <selection activeCell="I2" sqref="I2"/>
    </sheetView>
  </sheetViews>
  <sheetFormatPr defaultColWidth="9" defaultRowHeight="13.5"/>
  <cols>
    <col min="1" max="1" width="4.25" style="1" customWidth="1"/>
    <col min="2" max="2" width="5" style="1" customWidth="1"/>
    <col min="3" max="3" width="3.75" style="1" customWidth="1"/>
    <col min="4" max="4" width="7" style="1" customWidth="1"/>
    <col min="5" max="6" width="9" style="1"/>
    <col min="7" max="7" width="8.75" style="1" customWidth="1"/>
    <col min="8" max="8" width="14.75" style="1" customWidth="1"/>
    <col min="9" max="9" width="26.125" style="1" customWidth="1"/>
    <col min="10" max="10" width="12.625" style="1" customWidth="1"/>
    <col min="11" max="14" width="0" style="1" hidden="1" customWidth="1"/>
    <col min="15" max="15" width="11.25" style="1" customWidth="1"/>
    <col min="16" max="16384" width="9" style="1"/>
  </cols>
  <sheetData>
    <row r="1" spans="2:11">
      <c r="K1" s="1" t="s">
        <v>23</v>
      </c>
    </row>
    <row r="2" spans="2:11" ht="19.5" customHeight="1">
      <c r="B2" s="2"/>
      <c r="C2" s="3"/>
      <c r="D2" s="4"/>
      <c r="H2" s="5" t="s">
        <v>1</v>
      </c>
      <c r="I2" s="180"/>
      <c r="J2" s="6"/>
      <c r="K2" s="6" t="str">
        <f>IF(I2="","I2に学校コードを入力してください。","")</f>
        <v>I2に学校コードを入力してください。</v>
      </c>
    </row>
    <row r="3" spans="2:11" ht="23.25" customHeight="1">
      <c r="B3" s="2"/>
      <c r="C3" s="2"/>
      <c r="G3" s="6"/>
      <c r="H3" s="5" t="s">
        <v>0</v>
      </c>
      <c r="I3" s="60" t="str">
        <f>IFERROR(VLOOKUP($I$2,'高等学校名簿(R7)'!$D$2:$I$83,2,FALSE),"")</f>
        <v/>
      </c>
      <c r="J3" s="6"/>
      <c r="K3" s="6" t="str">
        <f>IF(I3="","I2に学校コードを入力してください。","")</f>
        <v>I2に学校コードを入力してください。</v>
      </c>
    </row>
    <row r="5" spans="2:11" ht="27.75" customHeight="1">
      <c r="C5" s="7" t="s">
        <v>1733</v>
      </c>
    </row>
    <row r="6" spans="2:11" ht="9.75" customHeight="1">
      <c r="C6" s="7"/>
    </row>
    <row r="7" spans="2:11" ht="20.25" customHeight="1">
      <c r="C7" s="7"/>
      <c r="I7" s="182">
        <f ca="1">TODAY()</f>
        <v>45950</v>
      </c>
    </row>
    <row r="8" spans="2:11" ht="10.5" customHeight="1"/>
    <row r="9" spans="2:11" ht="17.25">
      <c r="B9" s="8" t="s">
        <v>2</v>
      </c>
      <c r="C9" s="8"/>
    </row>
    <row r="11" spans="2:11" ht="18" customHeight="1">
      <c r="H11" s="5" t="s">
        <v>3</v>
      </c>
      <c r="I11" s="60" t="str">
        <f>IFERROR(VLOOKUP($I$2,'高等学校名簿(R7)'!$D$2:$T$83,17,FALSE),"")</f>
        <v/>
      </c>
      <c r="K11" s="6" t="str">
        <f>IF(I11="","I2に学校コードを入力してください。","")</f>
        <v>I2に学校コードを入力してください。</v>
      </c>
    </row>
    <row r="13" spans="2:11" ht="20.25" customHeight="1">
      <c r="H13" s="5" t="s">
        <v>4</v>
      </c>
      <c r="I13" s="180" t="str">
        <f>IFERROR(VLOOKUP($I$2,'高等学校名簿(R7)'!$D$2:$U$83,18,FALSE),"")</f>
        <v/>
      </c>
      <c r="K13" s="6" t="str">
        <f>IF(I13="","I2に学校コードを入力してください。","")</f>
        <v>I2に学校コードを入力してください。</v>
      </c>
    </row>
    <row r="15" spans="2:11" ht="19.5" customHeight="1">
      <c r="H15" s="5" t="s">
        <v>0</v>
      </c>
      <c r="I15" s="14" t="str">
        <f>I3</f>
        <v/>
      </c>
      <c r="K15" s="6" t="str">
        <f>IF(I15="","I2に学校コードを入力してください。","")</f>
        <v>I2に学校コードを入力してください。</v>
      </c>
    </row>
    <row r="17" spans="2:17" ht="21" customHeight="1">
      <c r="H17" s="5" t="s">
        <v>5</v>
      </c>
      <c r="I17" s="180" t="str">
        <f>IFERROR(VLOOKUP($I$2,'高等学校名簿(R7)'!$D$2:$U$83,6,FALSE),"")</f>
        <v/>
      </c>
      <c r="K17" s="6" t="str">
        <f>IF(I17="","I2に学校コードを入力してください。","")</f>
        <v>I2に学校コードを入力してください。</v>
      </c>
      <c r="Q17" s="13"/>
    </row>
    <row r="18" spans="2:17" ht="9" customHeight="1"/>
    <row r="19" spans="2:17" ht="21" customHeight="1">
      <c r="B19" s="12" t="s">
        <v>1736</v>
      </c>
      <c r="C19" s="9"/>
    </row>
    <row r="21" spans="2:17" ht="16.5" customHeight="1">
      <c r="B21" s="9" t="s">
        <v>894</v>
      </c>
    </row>
    <row r="22" spans="2:17" ht="7.5" customHeight="1">
      <c r="B22" s="9"/>
    </row>
    <row r="23" spans="2:17" ht="8.25" customHeight="1"/>
    <row r="24" spans="2:17" ht="21.75" customHeight="1">
      <c r="B24" s="181"/>
      <c r="C24" s="11">
        <v>1</v>
      </c>
      <c r="D24" s="9" t="s">
        <v>6</v>
      </c>
      <c r="E24" s="10"/>
      <c r="F24" s="10"/>
      <c r="G24" s="10"/>
      <c r="K24" s="1" t="str">
        <f>IF($B24="◯","","調査票1が完成したら◯を選択してください。")</f>
        <v>調査票1が完成したら◯を選択してください。</v>
      </c>
    </row>
    <row r="25" spans="2:17" ht="21.75" customHeight="1">
      <c r="B25" s="181"/>
      <c r="C25" s="11">
        <v>2</v>
      </c>
      <c r="D25" s="9" t="s">
        <v>1737</v>
      </c>
      <c r="E25" s="10"/>
      <c r="F25" s="10"/>
      <c r="G25" s="10"/>
    </row>
    <row r="26" spans="2:17" ht="21.75" customHeight="1">
      <c r="B26" s="181"/>
      <c r="C26" s="11">
        <v>3</v>
      </c>
      <c r="D26" s="9" t="s">
        <v>841</v>
      </c>
      <c r="E26" s="10"/>
      <c r="F26" s="10"/>
      <c r="G26" s="10"/>
      <c r="K26" s="1" t="str">
        <f>IF($B26="◯","","調査票2が完成したら◯を選択してください。")</f>
        <v>調査票2が完成したら◯を選択してください。</v>
      </c>
    </row>
    <row r="27" spans="2:17" ht="21.75" customHeight="1">
      <c r="B27" s="181"/>
      <c r="C27" s="11">
        <v>4</v>
      </c>
      <c r="D27" s="9" t="s">
        <v>7</v>
      </c>
      <c r="E27" s="10"/>
      <c r="F27" s="10"/>
      <c r="G27" s="10"/>
      <c r="K27" s="1" t="str">
        <f>IF($B27="◯","","調査票3が完成したら◯を選択してください。")</f>
        <v>調査票3が完成したら◯を選択してください。</v>
      </c>
    </row>
    <row r="28" spans="2:17" ht="21.75" customHeight="1">
      <c r="B28" s="181"/>
      <c r="C28" s="11">
        <v>5</v>
      </c>
      <c r="D28" s="9" t="s">
        <v>8</v>
      </c>
      <c r="E28" s="10"/>
      <c r="F28" s="10"/>
      <c r="G28" s="10"/>
      <c r="K28" s="1" t="str">
        <f>IF($B28="◯","","調査票4が完成したら◯を選択してください。")</f>
        <v>調査票4が完成したら◯を選択してください。</v>
      </c>
    </row>
    <row r="29" spans="2:17" ht="21.75" customHeight="1">
      <c r="B29" s="181"/>
      <c r="C29" s="11">
        <v>6</v>
      </c>
      <c r="D29" s="9" t="s">
        <v>9</v>
      </c>
      <c r="E29" s="10"/>
      <c r="F29" s="10"/>
      <c r="G29" s="10"/>
      <c r="K29" s="1" t="str">
        <f>IF($B29="◯","","調査票5が完成したら◯を選択してください。")</f>
        <v>調査票5が完成したら◯を選択してください。</v>
      </c>
    </row>
    <row r="30" spans="2:17" ht="21.75" customHeight="1">
      <c r="B30" s="181"/>
      <c r="C30" s="11">
        <v>7</v>
      </c>
      <c r="D30" s="9" t="s">
        <v>10</v>
      </c>
      <c r="E30" s="10"/>
      <c r="F30" s="10"/>
      <c r="G30" s="10"/>
      <c r="K30" s="1" t="str">
        <f>IF($B30="◯","","調査票6が完成したら◯を選択してください。")</f>
        <v>調査票6が完成したら◯を選択してください。</v>
      </c>
    </row>
    <row r="31" spans="2:17" ht="21.75" customHeight="1">
      <c r="B31" s="181"/>
      <c r="C31" s="11">
        <v>8</v>
      </c>
      <c r="D31" s="9" t="s">
        <v>11</v>
      </c>
      <c r="E31" s="10"/>
      <c r="F31" s="10"/>
      <c r="G31" s="10"/>
      <c r="K31" s="1" t="str">
        <f>IF($B31="◯","","調査票7が完成したら◯を選択してください。")</f>
        <v>調査票7が完成したら◯を選択してください。</v>
      </c>
    </row>
    <row r="32" spans="2:17" ht="21.75" customHeight="1">
      <c r="B32" s="181"/>
      <c r="C32" s="11">
        <v>9</v>
      </c>
      <c r="D32" s="9" t="s">
        <v>1793</v>
      </c>
      <c r="E32" s="10"/>
      <c r="F32" s="10"/>
      <c r="G32" s="10"/>
    </row>
    <row r="33" spans="2:11" ht="21.75" customHeight="1">
      <c r="B33" s="181"/>
      <c r="C33" s="11">
        <v>10</v>
      </c>
      <c r="D33" s="9" t="s">
        <v>12</v>
      </c>
      <c r="E33" s="10"/>
      <c r="F33" s="10"/>
      <c r="G33" s="10"/>
      <c r="K33" s="1" t="str">
        <f>IF($B33="◯","","調査票8が完成したら◯を選択してください。")</f>
        <v>調査票8が完成したら◯を選択してください。</v>
      </c>
    </row>
    <row r="34" spans="2:11" ht="21.75" customHeight="1">
      <c r="B34" s="181"/>
      <c r="C34" s="11" t="s">
        <v>1734</v>
      </c>
      <c r="D34" s="9" t="s">
        <v>13</v>
      </c>
      <c r="E34" s="10"/>
      <c r="F34" s="10"/>
      <c r="G34" s="10"/>
      <c r="K34" s="1" t="str">
        <f>IF($B34="◯","","調査票9ｱが完成したら◯を選択してください。")</f>
        <v>調査票9ｱが完成したら◯を選択してください。</v>
      </c>
    </row>
    <row r="35" spans="2:11" ht="21.75" customHeight="1">
      <c r="B35" s="181"/>
      <c r="C35" s="11" t="s">
        <v>1735</v>
      </c>
      <c r="D35" s="9" t="s">
        <v>14</v>
      </c>
      <c r="E35" s="10"/>
      <c r="F35" s="10"/>
      <c r="G35" s="10"/>
      <c r="K35" s="1" t="str">
        <f>IF($B35="◯","","調査票9ｲが完成したら◯を選択してください。")</f>
        <v>調査票9ｲが完成したら◯を選択してください。</v>
      </c>
    </row>
    <row r="36" spans="2:11" ht="21.75" customHeight="1">
      <c r="B36" s="181"/>
      <c r="C36" s="11">
        <v>12</v>
      </c>
      <c r="D36" s="9" t="s">
        <v>15</v>
      </c>
      <c r="E36" s="10"/>
      <c r="F36" s="10"/>
      <c r="G36" s="10"/>
      <c r="K36" s="1" t="str">
        <f>IF($B36="◯","","調査票10が完成したら◯を選択してください。")</f>
        <v>調査票10が完成したら◯を選択してください。</v>
      </c>
    </row>
    <row r="37" spans="2:11" ht="21.75" customHeight="1">
      <c r="B37" s="181"/>
      <c r="C37" s="11">
        <v>13</v>
      </c>
      <c r="D37" s="9" t="s">
        <v>16</v>
      </c>
      <c r="E37" s="10"/>
      <c r="F37" s="10"/>
      <c r="G37" s="10"/>
      <c r="K37" s="1" t="str">
        <f>IF($B37="◯","","調査票11が完成したら◯を選択してください")</f>
        <v>調査票11が完成したら◯を選択してください</v>
      </c>
    </row>
    <row r="38" spans="2:11" ht="21.75" customHeight="1">
      <c r="B38" s="181"/>
      <c r="C38" s="11">
        <v>14</v>
      </c>
      <c r="D38" s="9" t="s">
        <v>17</v>
      </c>
      <c r="E38" s="10"/>
      <c r="F38" s="10"/>
      <c r="G38" s="10"/>
      <c r="K38" s="1" t="str">
        <f>IF(COUNTA(B24:B37),"","該当がない場合、こちらを選択してください。")</f>
        <v>該当がない場合、こちらを選択してください。</v>
      </c>
    </row>
    <row r="39" spans="2:11" ht="12" customHeight="1">
      <c r="H39" s="4"/>
    </row>
    <row r="40" spans="2:11" ht="33.75" customHeight="1">
      <c r="H40" s="15" t="s">
        <v>18</v>
      </c>
      <c r="I40" s="180"/>
      <c r="K40" s="6" t="str">
        <f>IF(I40="","調査票作成者氏名を入力してください。","")</f>
        <v>調査票作成者氏名を入力してください。</v>
      </c>
    </row>
    <row r="41" spans="2:11" ht="27.75" customHeight="1">
      <c r="H41" s="17" t="s">
        <v>19</v>
      </c>
      <c r="I41" s="180"/>
      <c r="K41" s="6" t="str">
        <f>IF(I41="","電話番号を入力してください。","")</f>
        <v>電話番号を入力してください。</v>
      </c>
    </row>
    <row r="42" spans="2:11" ht="30.75" customHeight="1">
      <c r="H42" s="16" t="s">
        <v>20</v>
      </c>
      <c r="I42" s="273"/>
      <c r="K42" s="6" t="str">
        <f>IF(I42="","メールアドレスを入力してください。","")</f>
        <v>メールアドレスを入力してください。</v>
      </c>
    </row>
    <row r="43" spans="2:11" ht="9.75" customHeight="1"/>
  </sheetData>
  <sheetProtection algorithmName="SHA-512" hashValue="bPcsZtMlqxYqueJQ0qqb7RhqHMlZclGIFK3Xsp0x9H8FUA3uJ2LB+F0Sne98QFiJMpqkF4GXid+/BWlBqZRbAg==" saltValue="9JoM/MOBmLU7hgKbT4BKWg==" spinCount="100000" sheet="1" formatCells="0" formatColumns="0" formatRows="0"/>
  <phoneticPr fontId="1"/>
  <conditionalFormatting sqref="B24:B37">
    <cfRule type="expression" dxfId="945" priority="5">
      <formula>$B$38="◯"</formula>
    </cfRule>
    <cfRule type="expression" dxfId="944" priority="6">
      <formula>$B24=""</formula>
    </cfRule>
  </conditionalFormatting>
  <conditionalFormatting sqref="B24:B38">
    <cfRule type="expression" dxfId="943" priority="1">
      <formula>$B24="◯"</formula>
    </cfRule>
  </conditionalFormatting>
  <conditionalFormatting sqref="B38">
    <cfRule type="expression" dxfId="942" priority="8">
      <formula>OR($B$24="◯",$B$26="◯",$B$27="◯",$B$28="◯",$B$29="◯",$B$30="◯",$B$31="◯",$B$33="◯",$B$34="◯",$B$35="◯",$B$36="◯",$B$37="◯")</formula>
    </cfRule>
  </conditionalFormatting>
  <conditionalFormatting sqref="I2">
    <cfRule type="containsBlanks" dxfId="941" priority="11">
      <formula>LEN(TRIM(I2))=0</formula>
    </cfRule>
    <cfRule type="containsBlanks" priority="12">
      <formula>LEN(TRIM(I2))=0</formula>
    </cfRule>
  </conditionalFormatting>
  <conditionalFormatting sqref="I7">
    <cfRule type="expression" dxfId="940" priority="2">
      <formula>OR(ISTEXT($I$7),_xlfn.ISFORMULA($I$7))</formula>
    </cfRule>
  </conditionalFormatting>
  <conditionalFormatting sqref="I40:I42">
    <cfRule type="containsBlanks" dxfId="939" priority="9">
      <formula>LEN(TRIM(I40))=0</formula>
    </cfRule>
  </conditionalFormatting>
  <pageMargins left="0.25" right="0.25" top="0.75" bottom="0.75" header="0.3" footer="0.3"/>
  <pageSetup paperSize="9" orientation="portrait" r:id="rId1"/>
  <colBreaks count="1" manualBreakCount="1">
    <brk id="1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sheet!$B$2</xm:f>
          </x14:formula1>
          <xm:sqref>B24:B38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BD44"/>
  <sheetViews>
    <sheetView showGridLines="0" view="pageBreakPreview" zoomScale="80" zoomScaleNormal="100" zoomScaleSheetLayoutView="80" workbookViewId="0">
      <selection activeCell="D8" sqref="D8:H8"/>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635</v>
      </c>
      <c r="AU1" t="s">
        <v>636</v>
      </c>
      <c r="AV1" t="s">
        <v>637</v>
      </c>
      <c r="AW1" t="s">
        <v>638</v>
      </c>
      <c r="AX1" t="s">
        <v>639</v>
      </c>
      <c r="AY1" t="s">
        <v>640</v>
      </c>
      <c r="AZ1" t="s">
        <v>642</v>
      </c>
    </row>
    <row r="2" spans="2:56" ht="15" customHeight="1">
      <c r="G2" s="69" t="s">
        <v>1</v>
      </c>
      <c r="H2" s="199">
        <f>'提出表（表紙）'!$I$2</f>
        <v>0</v>
      </c>
      <c r="P2" s="69" t="s">
        <v>1</v>
      </c>
      <c r="Q2" s="199">
        <f>'提出表（表紙）'!$I$2</f>
        <v>0</v>
      </c>
      <c r="Y2" s="69" t="s">
        <v>1</v>
      </c>
      <c r="Z2" s="199">
        <f>'提出表（表紙）'!$I$2</f>
        <v>0</v>
      </c>
      <c r="AH2" s="69" t="s">
        <v>1</v>
      </c>
      <c r="AI2" s="199">
        <f>'提出表（表紙）'!$I$2</f>
        <v>0</v>
      </c>
      <c r="AQ2" s="69" t="s">
        <v>1</v>
      </c>
      <c r="AR2" s="199">
        <f>'提出表（表紙）'!$I$2</f>
        <v>0</v>
      </c>
      <c r="AT2" s="6"/>
      <c r="AU2" s="6"/>
      <c r="AV2" s="1"/>
      <c r="AW2" s="1"/>
      <c r="AX2" s="1"/>
      <c r="AY2" s="1"/>
      <c r="AZ2" s="1"/>
      <c r="BA2" s="1"/>
    </row>
    <row r="3" spans="2:56" ht="16.5" customHeight="1">
      <c r="G3" s="69" t="s">
        <v>0</v>
      </c>
      <c r="H3" s="199" t="str">
        <f>'提出表（表紙）'!$I$3</f>
        <v/>
      </c>
      <c r="P3" s="69" t="s">
        <v>0</v>
      </c>
      <c r="Q3" s="199" t="str">
        <f>'提出表（表紙）'!$I$3</f>
        <v/>
      </c>
      <c r="Y3" s="69" t="s">
        <v>0</v>
      </c>
      <c r="Z3" s="199" t="str">
        <f>'提出表（表紙）'!$I$3</f>
        <v/>
      </c>
      <c r="AH3" s="69" t="s">
        <v>0</v>
      </c>
      <c r="AI3" s="199" t="str">
        <f>'提出表（表紙）'!$I$3</f>
        <v/>
      </c>
      <c r="AQ3" s="69" t="s">
        <v>0</v>
      </c>
      <c r="AR3" s="199"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6" t="s">
        <v>618</v>
      </c>
      <c r="D5" s="61"/>
      <c r="G5" s="71"/>
      <c r="H5" s="112"/>
      <c r="L5" s="86" t="s">
        <v>618</v>
      </c>
      <c r="M5" s="61"/>
      <c r="P5" s="71"/>
      <c r="Q5" s="112"/>
      <c r="U5" s="86" t="s">
        <v>618</v>
      </c>
      <c r="V5" s="61"/>
      <c r="Y5" s="71"/>
      <c r="Z5" s="112"/>
      <c r="AD5" s="86" t="s">
        <v>618</v>
      </c>
      <c r="AE5" s="61"/>
      <c r="AH5" s="71"/>
      <c r="AI5" s="112"/>
      <c r="AM5" s="86" t="s">
        <v>618</v>
      </c>
      <c r="AN5" s="61"/>
      <c r="AQ5" s="71"/>
      <c r="AR5" s="112"/>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215"/>
    </row>
    <row r="7" spans="2:56" ht="15" customHeight="1">
      <c r="C7" s="204" t="s">
        <v>836</v>
      </c>
      <c r="L7" s="204" t="s">
        <v>836</v>
      </c>
      <c r="U7" s="204" t="s">
        <v>836</v>
      </c>
      <c r="AD7" s="204" t="s">
        <v>836</v>
      </c>
      <c r="AM7" s="204" t="s">
        <v>836</v>
      </c>
      <c r="AT7" s="216"/>
      <c r="AU7" s="216"/>
      <c r="AV7" s="216"/>
      <c r="AW7" s="216"/>
      <c r="AX7" s="216"/>
      <c r="AY7" s="66"/>
      <c r="AZ7" s="66"/>
      <c r="BA7" s="66"/>
      <c r="BB7" s="215"/>
    </row>
    <row r="8" spans="2:56" ht="36" customHeight="1">
      <c r="B8" s="78" t="s">
        <v>649</v>
      </c>
      <c r="C8" s="144" t="s">
        <v>753</v>
      </c>
      <c r="D8" s="367"/>
      <c r="E8" s="368"/>
      <c r="F8" s="368"/>
      <c r="G8" s="368"/>
      <c r="H8" s="369"/>
      <c r="K8" s="78" t="s">
        <v>649</v>
      </c>
      <c r="L8" s="144" t="s">
        <v>753</v>
      </c>
      <c r="M8" s="367"/>
      <c r="N8" s="368"/>
      <c r="O8" s="368"/>
      <c r="P8" s="368"/>
      <c r="Q8" s="369"/>
      <c r="T8" s="78" t="s">
        <v>649</v>
      </c>
      <c r="U8" s="144" t="s">
        <v>753</v>
      </c>
      <c r="V8" s="367"/>
      <c r="W8" s="368"/>
      <c r="X8" s="368"/>
      <c r="Y8" s="368"/>
      <c r="Z8" s="369"/>
      <c r="AC8" s="78" t="s">
        <v>649</v>
      </c>
      <c r="AD8" s="144" t="s">
        <v>753</v>
      </c>
      <c r="AE8" s="367"/>
      <c r="AF8" s="368"/>
      <c r="AG8" s="368"/>
      <c r="AH8" s="368"/>
      <c r="AI8" s="369"/>
      <c r="AL8" s="78" t="s">
        <v>649</v>
      </c>
      <c r="AM8" s="144" t="s">
        <v>753</v>
      </c>
      <c r="AN8" s="367"/>
      <c r="AO8" s="368"/>
      <c r="AP8" s="368"/>
      <c r="AQ8" s="368"/>
      <c r="AR8" s="369"/>
      <c r="AT8" s="77"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7"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7"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7"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7"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215"/>
    </row>
    <row r="9" spans="2:56" ht="33" customHeight="1">
      <c r="B9" s="78" t="s">
        <v>650</v>
      </c>
      <c r="C9" s="144" t="s">
        <v>754</v>
      </c>
      <c r="D9" s="370"/>
      <c r="E9" s="371"/>
      <c r="F9" s="371"/>
      <c r="G9" s="371"/>
      <c r="H9" s="372"/>
      <c r="K9" s="78" t="s">
        <v>650</v>
      </c>
      <c r="L9" s="144" t="s">
        <v>754</v>
      </c>
      <c r="M9" s="370"/>
      <c r="N9" s="371"/>
      <c r="O9" s="371"/>
      <c r="P9" s="371"/>
      <c r="Q9" s="372"/>
      <c r="T9" s="78" t="s">
        <v>650</v>
      </c>
      <c r="U9" s="144" t="s">
        <v>754</v>
      </c>
      <c r="V9" s="370"/>
      <c r="W9" s="371"/>
      <c r="X9" s="371"/>
      <c r="Y9" s="371"/>
      <c r="Z9" s="372"/>
      <c r="AC9" s="78" t="s">
        <v>650</v>
      </c>
      <c r="AD9" s="144" t="s">
        <v>754</v>
      </c>
      <c r="AE9" s="370"/>
      <c r="AF9" s="371"/>
      <c r="AG9" s="371"/>
      <c r="AH9" s="371"/>
      <c r="AI9" s="372"/>
      <c r="AL9" s="78" t="s">
        <v>650</v>
      </c>
      <c r="AM9" s="144" t="s">
        <v>754</v>
      </c>
      <c r="AN9" s="370"/>
      <c r="AO9" s="371"/>
      <c r="AP9" s="371"/>
      <c r="AQ9" s="371"/>
      <c r="AR9" s="372"/>
      <c r="AT9" s="77" t="str">
        <f>IF(AND((AT8="事業名称を入力してください。"),(ISTEXT(D9))),"◯",IF(D8="ｸﾞﾛｰﾊﾞﾙ人材育成のための英語教育強化","◯",IF(D8="国際交流の推進","◯",IF(D8="数理・データサイエンス・ＡＩ教育等の推進","◯","×"))))</f>
        <v>×</v>
      </c>
      <c r="AU9" s="77" t="str">
        <f>IF(AND((AU8="事業名称を入力してください。"),(ISTEXT(M9))),"◯",IF(M8="ｸﾞﾛｰﾊﾞﾙ人材育成のための英語教育強化","◯",IF(M8="国際交流の推進","◯",IF(M8="数理・データサイエンス・ＡＩ教育等の推進","◯","×"))))</f>
        <v>×</v>
      </c>
      <c r="AV9" s="77" t="str">
        <f>IF(AND((AV8="事業名称を入力してください。"),(ISTEXT(V9))),"◯",IF(V8="ｸﾞﾛｰﾊﾞﾙ人材育成のための英語教育強化","◯",IF(V8="国際交流の推進","◯",IF(V8="数理・データサイエンス・ＡＩ教育等の推進","◯","×"))))</f>
        <v>×</v>
      </c>
      <c r="AW9" s="77" t="str">
        <f>IF(AND((AW8="事業名称を入力してください。"),(ISTEXT(AE9))),"◯",IF(AE8="ｸﾞﾛｰﾊﾞﾙ人材育成のための英語教育強化","◯",IF(AE8="国際交流の推進","◯",IF(AE8="数理・データサイエンス・ＡＩ教育等の推進","◯","×"))))</f>
        <v>×</v>
      </c>
      <c r="AX9" s="77" t="str">
        <f>IF(AND((AX8="事業名称を入力してください。"),(ISTEXT(AN9))),"◯",IF(AN8="ｸﾞﾛｰﾊﾞﾙ人材育成のための英語教育強化","◯",IF(AN8="国際交流の推進","◯",IF(AN8="数理・データサイエンス・ＡＩ教育等の推進","◯","×"))))</f>
        <v>×</v>
      </c>
      <c r="AY9" s="66"/>
      <c r="AZ9" s="66"/>
      <c r="BA9" s="66"/>
      <c r="BB9" s="215"/>
    </row>
    <row r="10" spans="2:56" ht="51" customHeight="1">
      <c r="B10" s="78" t="s">
        <v>651</v>
      </c>
      <c r="C10" s="144" t="s">
        <v>648</v>
      </c>
      <c r="D10" s="361"/>
      <c r="E10" s="362"/>
      <c r="F10" s="362"/>
      <c r="G10" s="362"/>
      <c r="H10" s="363"/>
      <c r="K10" s="78" t="s">
        <v>651</v>
      </c>
      <c r="L10" s="144" t="s">
        <v>648</v>
      </c>
      <c r="M10" s="361"/>
      <c r="N10" s="362"/>
      <c r="O10" s="362"/>
      <c r="P10" s="362"/>
      <c r="Q10" s="363"/>
      <c r="T10" s="78" t="s">
        <v>651</v>
      </c>
      <c r="U10" s="144" t="s">
        <v>648</v>
      </c>
      <c r="V10" s="361"/>
      <c r="W10" s="362"/>
      <c r="X10" s="362"/>
      <c r="Y10" s="362"/>
      <c r="Z10" s="363"/>
      <c r="AC10" s="78" t="s">
        <v>651</v>
      </c>
      <c r="AD10" s="144" t="s">
        <v>648</v>
      </c>
      <c r="AE10" s="361"/>
      <c r="AF10" s="362"/>
      <c r="AG10" s="362"/>
      <c r="AH10" s="362"/>
      <c r="AI10" s="363"/>
      <c r="AL10" s="78" t="s">
        <v>651</v>
      </c>
      <c r="AM10" s="144" t="s">
        <v>648</v>
      </c>
      <c r="AN10" s="361"/>
      <c r="AO10" s="362"/>
      <c r="AP10" s="362"/>
      <c r="AQ10" s="362"/>
      <c r="AR10" s="363"/>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c r="AY10" s="66"/>
      <c r="AZ10" s="66"/>
      <c r="BA10" s="66"/>
      <c r="BB10" s="215"/>
    </row>
    <row r="11" spans="2:56" ht="57" customHeight="1">
      <c r="B11" s="78" t="s">
        <v>652</v>
      </c>
      <c r="C11" s="194" t="s">
        <v>842</v>
      </c>
      <c r="D11" s="179"/>
      <c r="E11" s="85"/>
      <c r="F11" s="82"/>
      <c r="G11" s="82"/>
      <c r="H11" s="82"/>
      <c r="K11" s="78" t="s">
        <v>652</v>
      </c>
      <c r="L11" s="194" t="s">
        <v>842</v>
      </c>
      <c r="M11" s="179"/>
      <c r="N11" s="85"/>
      <c r="O11" s="82"/>
      <c r="P11" s="82"/>
      <c r="Q11" s="82"/>
      <c r="T11" s="78" t="s">
        <v>652</v>
      </c>
      <c r="U11" s="194" t="s">
        <v>842</v>
      </c>
      <c r="V11" s="179"/>
      <c r="W11" s="85"/>
      <c r="X11" s="82"/>
      <c r="Y11" s="82"/>
      <c r="Z11" s="82"/>
      <c r="AC11" s="78" t="s">
        <v>652</v>
      </c>
      <c r="AD11" s="194" t="s">
        <v>842</v>
      </c>
      <c r="AE11" s="179"/>
      <c r="AF11" s="85"/>
      <c r="AG11" s="82"/>
      <c r="AH11" s="82"/>
      <c r="AI11" s="82"/>
      <c r="AL11" s="78" t="s">
        <v>652</v>
      </c>
      <c r="AM11" s="194" t="s">
        <v>842</v>
      </c>
      <c r="AN11" s="179"/>
      <c r="AO11" s="85"/>
      <c r="AP11" s="82"/>
      <c r="AQ11" s="82"/>
      <c r="AR11" s="82"/>
      <c r="AT11" s="217">
        <f>D11</f>
        <v>0</v>
      </c>
      <c r="AU11" s="217">
        <f>M11</f>
        <v>0</v>
      </c>
      <c r="AV11" s="217">
        <f>V11</f>
        <v>0</v>
      </c>
      <c r="AW11" s="217">
        <f>AE11</f>
        <v>0</v>
      </c>
      <c r="AX11" s="217">
        <f>AN11</f>
        <v>0</v>
      </c>
      <c r="AY11" s="217">
        <f>SUM(AT11:AX11)</f>
        <v>0</v>
      </c>
      <c r="AZ11" s="217" t="str">
        <f>IF(AY11&gt;=30,"◯","×")</f>
        <v>×</v>
      </c>
      <c r="BA11" s="66"/>
      <c r="BB11" s="215"/>
    </row>
    <row r="12" spans="2:56" ht="59.25" customHeight="1">
      <c r="B12" s="78" t="s">
        <v>653</v>
      </c>
      <c r="C12" s="84" t="s">
        <v>1750</v>
      </c>
      <c r="D12" s="190"/>
      <c r="E12" s="62"/>
      <c r="K12" s="78" t="s">
        <v>653</v>
      </c>
      <c r="L12" s="84" t="s">
        <v>1750</v>
      </c>
      <c r="M12" s="190"/>
      <c r="N12" s="62"/>
      <c r="T12" s="78" t="s">
        <v>653</v>
      </c>
      <c r="U12" s="84" t="s">
        <v>1750</v>
      </c>
      <c r="V12" s="184"/>
      <c r="W12" s="62"/>
      <c r="AC12" s="78" t="s">
        <v>653</v>
      </c>
      <c r="AD12" s="84" t="s">
        <v>1750</v>
      </c>
      <c r="AE12" s="184"/>
      <c r="AF12" s="62"/>
      <c r="AL12" s="78" t="s">
        <v>653</v>
      </c>
      <c r="AM12" s="84" t="s">
        <v>1750</v>
      </c>
      <c r="AN12" s="184"/>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215"/>
      <c r="AZ12" s="215"/>
      <c r="BA12" s="215"/>
      <c r="BB12" s="215"/>
    </row>
    <row r="13" spans="2:56" ht="34.5" customHeight="1">
      <c r="B13" s="81" t="s">
        <v>654</v>
      </c>
      <c r="C13" s="84" t="s">
        <v>827</v>
      </c>
      <c r="D13" s="205"/>
      <c r="K13" s="81" t="s">
        <v>654</v>
      </c>
      <c r="L13" s="84" t="s">
        <v>827</v>
      </c>
      <c r="M13" s="205"/>
      <c r="T13" s="81" t="s">
        <v>654</v>
      </c>
      <c r="U13" s="84" t="s">
        <v>827</v>
      </c>
      <c r="V13" s="185"/>
      <c r="AC13" s="81" t="s">
        <v>654</v>
      </c>
      <c r="AD13" s="84" t="s">
        <v>827</v>
      </c>
      <c r="AE13" s="185"/>
      <c r="AL13" s="81" t="s">
        <v>654</v>
      </c>
      <c r="AM13" s="84" t="s">
        <v>827</v>
      </c>
      <c r="AN13" s="185"/>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215"/>
      <c r="AZ13" s="215"/>
      <c r="BA13" s="215"/>
      <c r="BB13" s="215"/>
    </row>
    <row r="14" spans="2:56" ht="39.75" customHeight="1">
      <c r="B14" s="81" t="s">
        <v>658</v>
      </c>
      <c r="C14" s="196" t="s">
        <v>838</v>
      </c>
      <c r="D14" s="206"/>
      <c r="E14" s="66"/>
      <c r="K14" s="81" t="s">
        <v>658</v>
      </c>
      <c r="L14" s="196" t="s">
        <v>838</v>
      </c>
      <c r="M14" s="206"/>
      <c r="N14" s="66"/>
      <c r="T14" s="81" t="s">
        <v>658</v>
      </c>
      <c r="U14" s="196" t="s">
        <v>838</v>
      </c>
      <c r="V14" s="186"/>
      <c r="W14" s="66"/>
      <c r="AC14" s="81" t="s">
        <v>658</v>
      </c>
      <c r="AD14" s="196" t="s">
        <v>838</v>
      </c>
      <c r="AE14" s="186"/>
      <c r="AF14" s="66"/>
      <c r="AL14" s="81" t="s">
        <v>658</v>
      </c>
      <c r="AM14" s="196" t="s">
        <v>838</v>
      </c>
      <c r="AN14" s="186"/>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215"/>
      <c r="AZ14" s="215"/>
      <c r="BA14" s="215"/>
      <c r="BB14" s="215"/>
    </row>
    <row r="15" spans="2:56" ht="54.75" customHeight="1">
      <c r="B15" s="81" t="s">
        <v>655</v>
      </c>
      <c r="C15" s="144" t="s">
        <v>755</v>
      </c>
      <c r="D15" s="207"/>
      <c r="K15" s="81" t="s">
        <v>655</v>
      </c>
      <c r="L15" s="144" t="s">
        <v>755</v>
      </c>
      <c r="M15" s="207"/>
      <c r="T15" s="81" t="s">
        <v>655</v>
      </c>
      <c r="U15" s="144" t="s">
        <v>755</v>
      </c>
      <c r="V15" s="187"/>
      <c r="AC15" s="81" t="s">
        <v>655</v>
      </c>
      <c r="AD15" s="144" t="s">
        <v>755</v>
      </c>
      <c r="AE15" s="187"/>
      <c r="AL15" s="81" t="s">
        <v>655</v>
      </c>
      <c r="AM15" s="144" t="s">
        <v>755</v>
      </c>
      <c r="AN15" s="187"/>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215"/>
      <c r="AZ15" s="215"/>
      <c r="BA15" s="215"/>
      <c r="BB15" s="215"/>
    </row>
    <row r="16" spans="2:56" ht="55.5" customHeight="1">
      <c r="B16" s="81" t="s">
        <v>656</v>
      </c>
      <c r="C16" s="197" t="s">
        <v>771</v>
      </c>
      <c r="D16" s="208"/>
      <c r="E16" s="142"/>
      <c r="F16" s="117"/>
      <c r="G16" s="117"/>
      <c r="H16" s="117"/>
      <c r="K16" s="81" t="s">
        <v>656</v>
      </c>
      <c r="L16" s="197" t="s">
        <v>771</v>
      </c>
      <c r="M16" s="208"/>
      <c r="N16" s="142"/>
      <c r="O16" s="117"/>
      <c r="P16" s="117"/>
      <c r="Q16" s="117"/>
      <c r="T16" s="81" t="s">
        <v>656</v>
      </c>
      <c r="U16" s="197" t="s">
        <v>771</v>
      </c>
      <c r="V16" s="188"/>
      <c r="W16" s="142"/>
      <c r="X16" s="117"/>
      <c r="Y16" s="117"/>
      <c r="Z16" s="117"/>
      <c r="AC16" s="81" t="s">
        <v>656</v>
      </c>
      <c r="AD16" s="197" t="s">
        <v>771</v>
      </c>
      <c r="AE16" s="188"/>
      <c r="AF16" s="142"/>
      <c r="AG16" s="117"/>
      <c r="AH16" s="117"/>
      <c r="AI16" s="117"/>
      <c r="AL16" s="81" t="s">
        <v>656</v>
      </c>
      <c r="AM16" s="197" t="s">
        <v>771</v>
      </c>
      <c r="AN16" s="188"/>
      <c r="AO16" s="142"/>
      <c r="AP16" s="117"/>
      <c r="AQ16" s="117"/>
      <c r="AR16" s="117"/>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215"/>
      <c r="AZ16" s="215"/>
      <c r="BA16" s="215"/>
      <c r="BB16" s="215"/>
    </row>
    <row r="17" spans="2:54" ht="50.25" customHeight="1">
      <c r="B17" s="143" t="s">
        <v>657</v>
      </c>
      <c r="C17" s="198" t="s">
        <v>819</v>
      </c>
      <c r="D17" s="364"/>
      <c r="E17" s="365"/>
      <c r="F17" s="365"/>
      <c r="G17" s="365"/>
      <c r="H17" s="366"/>
      <c r="K17" s="143" t="s">
        <v>657</v>
      </c>
      <c r="L17" s="198" t="s">
        <v>819</v>
      </c>
      <c r="M17" s="364"/>
      <c r="N17" s="365"/>
      <c r="O17" s="365"/>
      <c r="P17" s="365"/>
      <c r="Q17" s="366"/>
      <c r="T17" s="143" t="s">
        <v>657</v>
      </c>
      <c r="U17" s="198" t="s">
        <v>819</v>
      </c>
      <c r="V17" s="364"/>
      <c r="W17" s="365"/>
      <c r="X17" s="365"/>
      <c r="Y17" s="365"/>
      <c r="Z17" s="366"/>
      <c r="AC17" s="143" t="s">
        <v>657</v>
      </c>
      <c r="AD17" s="198" t="s">
        <v>819</v>
      </c>
      <c r="AE17" s="364"/>
      <c r="AF17" s="365"/>
      <c r="AG17" s="365"/>
      <c r="AH17" s="365"/>
      <c r="AI17" s="366"/>
      <c r="AL17" s="143" t="s">
        <v>657</v>
      </c>
      <c r="AM17" s="198" t="s">
        <v>819</v>
      </c>
      <c r="AN17" s="364"/>
      <c r="AO17" s="365"/>
      <c r="AP17" s="365"/>
      <c r="AQ17" s="365"/>
      <c r="AR17" s="366"/>
      <c r="AT17" s="77" t="str">
        <f>IF($D$16="◯","◯",IF(ISTEXT($D$17),"◯","具体的に記載してください。"))</f>
        <v>具体的に記載してください。</v>
      </c>
      <c r="AU17" s="77" t="str">
        <f>IF($M$16="◯","◯",IF(ISTEXT($M$17),"◯","具体的に記載してください。"))</f>
        <v>具体的に記載してください。</v>
      </c>
      <c r="AV17" s="77" t="str">
        <f>IF($V$16="◯","◯",IF(ISTEXT($V$17),"◯","具体的に記載してください。"))</f>
        <v>具体的に記載してください。</v>
      </c>
      <c r="AW17" s="77" t="str">
        <f>IF($AE$16="◯","◯",IF(ISTEXT($AE$17),"◯","具体的に記載してください。"))</f>
        <v>具体的に記載してください。</v>
      </c>
      <c r="AX17" s="77" t="str">
        <f>IF($AN$16="◯","◯",IF(ISTEXT($AN$17),"◯","具体的に記載してください。"))</f>
        <v>具体的に記載してください。</v>
      </c>
      <c r="AY17" s="215"/>
      <c r="AZ17" s="215"/>
      <c r="BA17" s="215"/>
      <c r="BB17" s="215"/>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215"/>
      <c r="AU18" s="215"/>
      <c r="AV18" s="215"/>
      <c r="AW18" s="215"/>
      <c r="AX18" s="215"/>
      <c r="AY18" s="215"/>
      <c r="AZ18" s="215"/>
      <c r="BA18" s="215"/>
      <c r="BB18" s="215"/>
    </row>
    <row r="19" spans="2:54" ht="15.75" customHeight="1">
      <c r="C19" s="192" t="s">
        <v>770</v>
      </c>
      <c r="L19" s="192" t="s">
        <v>770</v>
      </c>
      <c r="U19" s="192" t="s">
        <v>770</v>
      </c>
      <c r="AD19" s="192" t="s">
        <v>770</v>
      </c>
      <c r="AM19" s="192" t="s">
        <v>770</v>
      </c>
      <c r="AT19" s="215"/>
      <c r="AU19" s="215"/>
      <c r="AV19" s="215"/>
      <c r="AW19" s="215"/>
      <c r="AX19" s="215"/>
      <c r="AY19" s="215"/>
      <c r="AZ19" s="215"/>
      <c r="BA19" s="215"/>
      <c r="BB19" s="215"/>
    </row>
    <row r="20" spans="2:54" ht="15.75" customHeight="1">
      <c r="C20" s="200" t="s">
        <v>629</v>
      </c>
      <c r="D20" s="247" t="s">
        <v>839</v>
      </c>
      <c r="E20" s="202" t="s">
        <v>631</v>
      </c>
      <c r="F20" s="201" t="s">
        <v>820</v>
      </c>
      <c r="L20" s="200" t="s">
        <v>629</v>
      </c>
      <c r="M20" s="247" t="s">
        <v>839</v>
      </c>
      <c r="N20" s="202" t="s">
        <v>631</v>
      </c>
      <c r="O20" s="201" t="s">
        <v>820</v>
      </c>
      <c r="U20" s="200" t="s">
        <v>629</v>
      </c>
      <c r="V20" s="247" t="s">
        <v>839</v>
      </c>
      <c r="W20" s="202" t="s">
        <v>631</v>
      </c>
      <c r="X20" s="201" t="s">
        <v>820</v>
      </c>
      <c r="AD20" s="200" t="s">
        <v>629</v>
      </c>
      <c r="AE20" s="247" t="s">
        <v>839</v>
      </c>
      <c r="AF20" s="202" t="s">
        <v>631</v>
      </c>
      <c r="AG20" s="201" t="s">
        <v>820</v>
      </c>
      <c r="AM20" s="200" t="s">
        <v>629</v>
      </c>
      <c r="AN20" s="247" t="s">
        <v>839</v>
      </c>
      <c r="AO20" s="202" t="s">
        <v>631</v>
      </c>
      <c r="AP20" s="201" t="s">
        <v>820</v>
      </c>
      <c r="AT20" s="215"/>
      <c r="AU20" s="215"/>
      <c r="AV20" s="215"/>
      <c r="AW20" s="215"/>
      <c r="AX20" s="215"/>
      <c r="AY20" s="215"/>
      <c r="AZ20" s="215"/>
      <c r="BA20" s="215"/>
      <c r="BB20" s="215"/>
    </row>
    <row r="21" spans="2:54">
      <c r="C21" s="210"/>
      <c r="D21" s="211"/>
      <c r="E21" s="245"/>
      <c r="F21" s="242"/>
      <c r="L21" s="245"/>
      <c r="M21" s="211"/>
      <c r="N21" s="245"/>
      <c r="O21" s="242"/>
      <c r="U21" s="210"/>
      <c r="V21" s="211"/>
      <c r="W21" s="245"/>
      <c r="X21" s="242"/>
      <c r="AD21" s="210"/>
      <c r="AE21" s="211"/>
      <c r="AF21" s="245"/>
      <c r="AG21" s="242"/>
      <c r="AM21" s="210"/>
      <c r="AN21" s="211"/>
      <c r="AO21" s="245"/>
      <c r="AP21" s="242"/>
      <c r="AT21" s="215"/>
      <c r="AU21" s="215"/>
      <c r="AV21" s="215"/>
      <c r="AW21" s="215"/>
      <c r="AX21" s="215"/>
      <c r="AY21" s="215"/>
      <c r="AZ21" s="215"/>
      <c r="BA21" s="215"/>
      <c r="BB21" s="215"/>
    </row>
    <row r="22" spans="2:54">
      <c r="C22" s="210"/>
      <c r="D22" s="211"/>
      <c r="E22" s="245"/>
      <c r="F22" s="242"/>
      <c r="L22" s="210"/>
      <c r="M22" s="211"/>
      <c r="N22" s="245"/>
      <c r="O22" s="242"/>
      <c r="U22" s="210"/>
      <c r="V22" s="211"/>
      <c r="W22" s="245"/>
      <c r="X22" s="242"/>
      <c r="AD22" s="210"/>
      <c r="AE22" s="211"/>
      <c r="AF22" s="245"/>
      <c r="AG22" s="242"/>
      <c r="AM22" s="210"/>
      <c r="AN22" s="211"/>
      <c r="AO22" s="245"/>
      <c r="AP22" s="242"/>
      <c r="AT22" s="215"/>
      <c r="AU22" s="215"/>
      <c r="AV22" s="215"/>
      <c r="AW22" s="215"/>
      <c r="AX22" s="215"/>
      <c r="AY22" s="215"/>
      <c r="AZ22" s="215"/>
      <c r="BA22" s="215"/>
      <c r="BB22" s="215"/>
    </row>
    <row r="23" spans="2:54">
      <c r="C23" s="210"/>
      <c r="D23" s="211"/>
      <c r="E23" s="245"/>
      <c r="F23" s="242"/>
      <c r="L23" s="210"/>
      <c r="M23" s="211"/>
      <c r="N23" s="245"/>
      <c r="O23" s="242"/>
      <c r="U23" s="210"/>
      <c r="V23" s="211"/>
      <c r="W23" s="245"/>
      <c r="X23" s="242"/>
      <c r="AD23" s="210"/>
      <c r="AE23" s="211"/>
      <c r="AF23" s="245"/>
      <c r="AG23" s="242"/>
      <c r="AM23" s="210"/>
      <c r="AN23" s="211"/>
      <c r="AO23" s="245"/>
      <c r="AP23" s="242"/>
      <c r="AT23" s="215"/>
      <c r="AU23" s="215"/>
      <c r="AV23" s="215"/>
      <c r="AW23" s="215"/>
      <c r="AX23" s="215"/>
      <c r="AY23" s="215"/>
      <c r="AZ23" s="215"/>
      <c r="BA23" s="215"/>
      <c r="BB23" s="215"/>
    </row>
    <row r="24" spans="2:54">
      <c r="C24" s="210"/>
      <c r="D24" s="211"/>
      <c r="E24" s="245"/>
      <c r="F24" s="242"/>
      <c r="L24" s="210"/>
      <c r="M24" s="211"/>
      <c r="N24" s="245"/>
      <c r="O24" s="242"/>
      <c r="U24" s="210"/>
      <c r="V24" s="211"/>
      <c r="W24" s="245"/>
      <c r="X24" s="242"/>
      <c r="AD24" s="210"/>
      <c r="AE24" s="211"/>
      <c r="AF24" s="245"/>
      <c r="AG24" s="242"/>
      <c r="AM24" s="210"/>
      <c r="AN24" s="211"/>
      <c r="AO24" s="245"/>
      <c r="AP24" s="242"/>
      <c r="AT24" s="215"/>
      <c r="AU24" s="215"/>
      <c r="AV24" s="215"/>
      <c r="AW24" s="215"/>
      <c r="AX24" s="215"/>
      <c r="AY24" s="215"/>
      <c r="AZ24" s="215"/>
      <c r="BA24" s="215"/>
      <c r="BB24" s="215"/>
    </row>
    <row r="25" spans="2:54">
      <c r="C25" s="210"/>
      <c r="D25" s="211"/>
      <c r="E25" s="245"/>
      <c r="F25" s="242"/>
      <c r="L25" s="210"/>
      <c r="M25" s="211"/>
      <c r="N25" s="245"/>
      <c r="O25" s="242"/>
      <c r="U25" s="210"/>
      <c r="V25" s="211"/>
      <c r="W25" s="245"/>
      <c r="X25" s="242"/>
      <c r="AD25" s="210"/>
      <c r="AE25" s="211"/>
      <c r="AF25" s="245"/>
      <c r="AG25" s="242"/>
      <c r="AM25" s="210"/>
      <c r="AN25" s="211"/>
      <c r="AO25" s="245"/>
      <c r="AP25" s="242"/>
      <c r="AT25" s="215"/>
      <c r="AU25" s="215"/>
      <c r="AV25" s="215"/>
      <c r="AW25" s="215"/>
      <c r="AX25" s="215"/>
      <c r="AY25" s="215"/>
      <c r="AZ25" s="215"/>
      <c r="BA25" s="215"/>
      <c r="BB25" s="215"/>
    </row>
    <row r="26" spans="2:54">
      <c r="C26" s="210"/>
      <c r="D26" s="211"/>
      <c r="E26" s="245"/>
      <c r="F26" s="242"/>
      <c r="L26" s="210"/>
      <c r="M26" s="211"/>
      <c r="N26" s="245"/>
      <c r="O26" s="242"/>
      <c r="U26" s="210"/>
      <c r="V26" s="211"/>
      <c r="W26" s="245"/>
      <c r="X26" s="242"/>
      <c r="AD26" s="210"/>
      <c r="AE26" s="211"/>
      <c r="AF26" s="245"/>
      <c r="AG26" s="242"/>
      <c r="AM26" s="210"/>
      <c r="AN26" s="211"/>
      <c r="AO26" s="245"/>
      <c r="AP26" s="242"/>
      <c r="AT26" s="215"/>
      <c r="AU26" s="215"/>
      <c r="AV26" s="215"/>
      <c r="AW26" s="215"/>
      <c r="AX26" s="215"/>
      <c r="AY26" s="215"/>
      <c r="AZ26" s="215"/>
      <c r="BA26" s="215"/>
      <c r="BB26" s="215"/>
    </row>
    <row r="27" spans="2:54">
      <c r="C27" s="210"/>
      <c r="D27" s="211"/>
      <c r="E27" s="245"/>
      <c r="F27" s="242"/>
      <c r="L27" s="210"/>
      <c r="M27" s="211"/>
      <c r="N27" s="245"/>
      <c r="O27" s="242"/>
      <c r="U27" s="210"/>
      <c r="V27" s="211"/>
      <c r="W27" s="245"/>
      <c r="X27" s="242"/>
      <c r="AD27" s="210"/>
      <c r="AE27" s="211"/>
      <c r="AF27" s="245"/>
      <c r="AG27" s="242"/>
      <c r="AM27" s="210"/>
      <c r="AN27" s="211"/>
      <c r="AO27" s="245"/>
      <c r="AP27" s="242"/>
      <c r="AT27" s="215"/>
      <c r="AU27" s="215"/>
      <c r="AV27" s="215"/>
      <c r="AW27" s="215"/>
      <c r="AX27" s="215"/>
      <c r="AY27" s="215"/>
      <c r="AZ27" s="215"/>
      <c r="BA27" s="215"/>
      <c r="BB27" s="215"/>
    </row>
    <row r="28" spans="2:54">
      <c r="C28" s="210"/>
      <c r="D28" s="211"/>
      <c r="E28" s="245"/>
      <c r="F28" s="242"/>
      <c r="L28" s="210"/>
      <c r="M28" s="211"/>
      <c r="N28" s="245"/>
      <c r="O28" s="242"/>
      <c r="U28" s="210"/>
      <c r="V28" s="211"/>
      <c r="W28" s="245"/>
      <c r="X28" s="242"/>
      <c r="AD28" s="210"/>
      <c r="AE28" s="211"/>
      <c r="AF28" s="245"/>
      <c r="AG28" s="242"/>
      <c r="AM28" s="210"/>
      <c r="AN28" s="211"/>
      <c r="AO28" s="245"/>
      <c r="AP28" s="242"/>
      <c r="AT28" s="215"/>
      <c r="AU28" s="215"/>
      <c r="AV28" s="215"/>
      <c r="AW28" s="215"/>
      <c r="AX28" s="215"/>
      <c r="AY28" s="215"/>
      <c r="AZ28" s="215"/>
      <c r="BA28" s="215"/>
      <c r="BB28" s="215"/>
    </row>
    <row r="29" spans="2:54">
      <c r="C29" s="210"/>
      <c r="D29" s="211"/>
      <c r="E29" s="245"/>
      <c r="F29" s="242"/>
      <c r="L29" s="210"/>
      <c r="M29" s="211"/>
      <c r="N29" s="245"/>
      <c r="O29" s="242"/>
      <c r="U29" s="210"/>
      <c r="V29" s="211"/>
      <c r="W29" s="245"/>
      <c r="X29" s="242"/>
      <c r="AD29" s="210"/>
      <c r="AE29" s="211"/>
      <c r="AF29" s="245"/>
      <c r="AG29" s="242"/>
      <c r="AM29" s="210"/>
      <c r="AN29" s="211"/>
      <c r="AO29" s="245"/>
      <c r="AP29" s="242"/>
      <c r="AT29" s="215"/>
      <c r="AU29" s="215"/>
      <c r="AV29" s="215"/>
      <c r="AW29" s="215"/>
      <c r="AX29" s="215"/>
      <c r="AY29" s="215"/>
      <c r="AZ29" s="215"/>
      <c r="BA29" s="215"/>
      <c r="BB29" s="215"/>
    </row>
    <row r="30" spans="2:54">
      <c r="C30" s="210"/>
      <c r="D30" s="211"/>
      <c r="E30" s="245"/>
      <c r="F30" s="242"/>
      <c r="L30" s="210"/>
      <c r="M30" s="211"/>
      <c r="N30" s="245"/>
      <c r="O30" s="242"/>
      <c r="U30" s="210"/>
      <c r="V30" s="211"/>
      <c r="W30" s="245"/>
      <c r="X30" s="242"/>
      <c r="AD30" s="210"/>
      <c r="AE30" s="211"/>
      <c r="AF30" s="245"/>
      <c r="AG30" s="242"/>
      <c r="AM30" s="210"/>
      <c r="AN30" s="211"/>
      <c r="AO30" s="245"/>
      <c r="AP30" s="242"/>
      <c r="AT30" s="215"/>
      <c r="AU30" s="215"/>
      <c r="AV30" s="215"/>
      <c r="AW30" s="215"/>
      <c r="AX30" s="215"/>
      <c r="AY30" s="215"/>
      <c r="AZ30" s="215"/>
      <c r="BA30" s="215"/>
      <c r="BB30" s="215"/>
    </row>
    <row r="31" spans="2:54">
      <c r="C31" s="210"/>
      <c r="D31" s="211"/>
      <c r="E31" s="245"/>
      <c r="F31" s="242"/>
      <c r="L31" s="210"/>
      <c r="M31" s="211"/>
      <c r="N31" s="245"/>
      <c r="O31" s="242"/>
      <c r="U31" s="210"/>
      <c r="V31" s="211"/>
      <c r="W31" s="245"/>
      <c r="X31" s="242"/>
      <c r="AD31" s="210"/>
      <c r="AE31" s="211"/>
      <c r="AF31" s="245"/>
      <c r="AG31" s="242"/>
      <c r="AM31" s="210"/>
      <c r="AN31" s="211"/>
      <c r="AO31" s="245"/>
      <c r="AP31" s="242"/>
      <c r="AT31" s="215"/>
      <c r="AU31" s="215"/>
      <c r="AV31" s="215"/>
      <c r="AW31" s="215"/>
      <c r="AX31" s="215"/>
      <c r="AY31" s="215"/>
      <c r="AZ31" s="215"/>
      <c r="BA31" s="215"/>
      <c r="BB31" s="215"/>
    </row>
    <row r="32" spans="2:54">
      <c r="C32" s="210"/>
      <c r="D32" s="211"/>
      <c r="E32" s="245"/>
      <c r="F32" s="242"/>
      <c r="L32" s="210"/>
      <c r="M32" s="211"/>
      <c r="N32" s="245"/>
      <c r="O32" s="242"/>
      <c r="U32" s="210"/>
      <c r="V32" s="211"/>
      <c r="W32" s="245"/>
      <c r="X32" s="242"/>
      <c r="AD32" s="210"/>
      <c r="AE32" s="211"/>
      <c r="AF32" s="245"/>
      <c r="AG32" s="242"/>
      <c r="AM32" s="210"/>
      <c r="AN32" s="211"/>
      <c r="AO32" s="245"/>
      <c r="AP32" s="242"/>
      <c r="AT32" s="215"/>
      <c r="AU32" s="215"/>
      <c r="AV32" s="215"/>
      <c r="AW32" s="215"/>
      <c r="AX32" s="215"/>
      <c r="AY32" s="215"/>
      <c r="AZ32" s="215"/>
      <c r="BA32" s="215"/>
      <c r="BB32" s="215"/>
    </row>
    <row r="33" spans="3:54">
      <c r="C33" s="210"/>
      <c r="D33" s="211"/>
      <c r="E33" s="245"/>
      <c r="F33" s="242"/>
      <c r="L33" s="210"/>
      <c r="M33" s="211"/>
      <c r="N33" s="245"/>
      <c r="O33" s="242"/>
      <c r="U33" s="210"/>
      <c r="V33" s="211"/>
      <c r="W33" s="245"/>
      <c r="X33" s="242"/>
      <c r="AD33" s="210"/>
      <c r="AE33" s="211"/>
      <c r="AF33" s="245"/>
      <c r="AG33" s="242"/>
      <c r="AM33" s="210"/>
      <c r="AN33" s="211"/>
      <c r="AO33" s="245"/>
      <c r="AP33" s="242"/>
      <c r="AT33" s="215"/>
      <c r="AU33" s="215"/>
      <c r="AV33" s="215"/>
      <c r="AW33" s="215"/>
      <c r="AX33" s="215"/>
      <c r="AY33" s="215"/>
      <c r="AZ33" s="215"/>
      <c r="BA33" s="215"/>
      <c r="BB33" s="215"/>
    </row>
    <row r="34" spans="3:54">
      <c r="C34" s="210"/>
      <c r="D34" s="211"/>
      <c r="E34" s="245"/>
      <c r="F34" s="242"/>
      <c r="L34" s="210"/>
      <c r="M34" s="211"/>
      <c r="N34" s="245"/>
      <c r="O34" s="242"/>
      <c r="U34" s="210"/>
      <c r="V34" s="211"/>
      <c r="W34" s="245"/>
      <c r="X34" s="242"/>
      <c r="AD34" s="210"/>
      <c r="AE34" s="211"/>
      <c r="AF34" s="245"/>
      <c r="AG34" s="242"/>
      <c r="AM34" s="210"/>
      <c r="AN34" s="211"/>
      <c r="AO34" s="245"/>
      <c r="AP34" s="242"/>
      <c r="AT34" s="215"/>
      <c r="AU34" s="215"/>
      <c r="AV34" s="215"/>
      <c r="AW34" s="215"/>
      <c r="AX34" s="215"/>
      <c r="AY34" s="215"/>
      <c r="AZ34" s="215"/>
      <c r="BA34" s="215"/>
      <c r="BB34" s="215"/>
    </row>
    <row r="35" spans="3:54">
      <c r="C35" s="210"/>
      <c r="D35" s="211"/>
      <c r="E35" s="245"/>
      <c r="F35" s="242"/>
      <c r="L35" s="210"/>
      <c r="M35" s="211"/>
      <c r="N35" s="245"/>
      <c r="O35" s="242"/>
      <c r="U35" s="210"/>
      <c r="V35" s="211"/>
      <c r="W35" s="245"/>
      <c r="X35" s="242"/>
      <c r="AD35" s="210"/>
      <c r="AE35" s="211"/>
      <c r="AF35" s="245"/>
      <c r="AG35" s="242"/>
      <c r="AM35" s="210"/>
      <c r="AN35" s="211"/>
      <c r="AO35" s="245"/>
      <c r="AP35" s="242"/>
      <c r="AT35" s="215"/>
      <c r="AU35" s="215"/>
      <c r="AV35" s="215"/>
      <c r="AW35" s="215"/>
      <c r="AX35" s="215"/>
      <c r="AY35" s="215"/>
      <c r="AZ35" s="215"/>
      <c r="BA35" s="215"/>
      <c r="BB35" s="215"/>
    </row>
    <row r="36" spans="3:54">
      <c r="C36" s="210"/>
      <c r="D36" s="211"/>
      <c r="E36" s="245"/>
      <c r="F36" s="242"/>
      <c r="L36" s="210"/>
      <c r="M36" s="211"/>
      <c r="N36" s="245"/>
      <c r="O36" s="242"/>
      <c r="U36" s="210"/>
      <c r="V36" s="211"/>
      <c r="W36" s="245"/>
      <c r="X36" s="242"/>
      <c r="AD36" s="210"/>
      <c r="AE36" s="211"/>
      <c r="AF36" s="245"/>
      <c r="AG36" s="242"/>
      <c r="AM36" s="210"/>
      <c r="AN36" s="211"/>
      <c r="AO36" s="245"/>
      <c r="AP36" s="242"/>
      <c r="AT36" s="215"/>
      <c r="AU36" s="215"/>
      <c r="AV36" s="215"/>
      <c r="AW36" s="215"/>
      <c r="AX36" s="215"/>
      <c r="AY36" s="215"/>
      <c r="AZ36" s="215"/>
      <c r="BA36" s="215"/>
      <c r="BB36" s="215"/>
    </row>
    <row r="37" spans="3:54">
      <c r="C37" s="210"/>
      <c r="D37" s="211"/>
      <c r="E37" s="245"/>
      <c r="F37" s="242"/>
      <c r="L37" s="210"/>
      <c r="M37" s="211"/>
      <c r="N37" s="245"/>
      <c r="O37" s="242"/>
      <c r="U37" s="210"/>
      <c r="V37" s="211"/>
      <c r="W37" s="245"/>
      <c r="X37" s="242"/>
      <c r="AD37" s="210"/>
      <c r="AE37" s="211"/>
      <c r="AF37" s="245"/>
      <c r="AG37" s="242"/>
      <c r="AM37" s="210"/>
      <c r="AN37" s="211"/>
      <c r="AO37" s="245"/>
      <c r="AP37" s="242"/>
      <c r="AT37" s="215"/>
      <c r="AU37" s="215"/>
      <c r="AV37" s="215"/>
      <c r="AW37" s="215"/>
      <c r="AX37" s="215"/>
      <c r="AY37" s="215"/>
      <c r="AZ37" s="215"/>
      <c r="BA37" s="215"/>
      <c r="BB37" s="215"/>
    </row>
    <row r="38" spans="3:54">
      <c r="C38" s="210"/>
      <c r="D38" s="211"/>
      <c r="E38" s="245"/>
      <c r="F38" s="242"/>
      <c r="L38" s="210"/>
      <c r="M38" s="211"/>
      <c r="N38" s="245"/>
      <c r="O38" s="242"/>
      <c r="U38" s="210"/>
      <c r="V38" s="211"/>
      <c r="W38" s="245"/>
      <c r="X38" s="242"/>
      <c r="AD38" s="210"/>
      <c r="AE38" s="211"/>
      <c r="AF38" s="245"/>
      <c r="AG38" s="242"/>
      <c r="AM38" s="210"/>
      <c r="AN38" s="211"/>
      <c r="AO38" s="245"/>
      <c r="AP38" s="242"/>
      <c r="AT38" s="215"/>
      <c r="AU38" s="215"/>
      <c r="AV38" s="215"/>
      <c r="AW38" s="215"/>
      <c r="AX38" s="215"/>
      <c r="AY38" s="215"/>
      <c r="AZ38" s="215"/>
      <c r="BA38" s="215"/>
      <c r="BB38" s="215"/>
    </row>
    <row r="39" spans="3:54" ht="21.75" customHeight="1">
      <c r="C39" s="75" t="s">
        <v>632</v>
      </c>
      <c r="D39" s="88">
        <f>SUM(D21:D38)</f>
        <v>0</v>
      </c>
      <c r="E39" s="74"/>
      <c r="F39" s="73"/>
      <c r="L39" s="75" t="s">
        <v>632</v>
      </c>
      <c r="M39" s="88">
        <f>SUM(M21:M38)</f>
        <v>0</v>
      </c>
      <c r="N39" s="74"/>
      <c r="O39" s="73"/>
      <c r="U39" s="75" t="s">
        <v>632</v>
      </c>
      <c r="V39" s="88">
        <f>SUM(V21:V38)</f>
        <v>0</v>
      </c>
      <c r="W39" s="74"/>
      <c r="X39" s="73"/>
      <c r="AD39" s="75" t="s">
        <v>632</v>
      </c>
      <c r="AE39" s="88">
        <f>SUM(AE21:AE38)</f>
        <v>0</v>
      </c>
      <c r="AF39" s="74"/>
      <c r="AG39" s="73"/>
      <c r="AM39" s="75" t="s">
        <v>632</v>
      </c>
      <c r="AN39" s="88">
        <f>SUM(AN21:AN38)</f>
        <v>0</v>
      </c>
      <c r="AO39" s="74"/>
      <c r="AP39" s="73"/>
      <c r="AT39" s="218">
        <f>D39</f>
        <v>0</v>
      </c>
      <c r="AU39" s="218">
        <f>M39</f>
        <v>0</v>
      </c>
      <c r="AV39" s="218">
        <f>V39</f>
        <v>0</v>
      </c>
      <c r="AW39" s="218">
        <f>AE39</f>
        <v>0</v>
      </c>
      <c r="AX39" s="218">
        <f>AN39</f>
        <v>0</v>
      </c>
      <c r="AY39" s="219">
        <f>SUM(AT39:AX39)</f>
        <v>0</v>
      </c>
      <c r="AZ39" s="251" t="str">
        <f>IF(AY39&gt;=900000,"◯","×")</f>
        <v>×</v>
      </c>
      <c r="BA39" s="215"/>
      <c r="BB39" s="215"/>
    </row>
    <row r="40" spans="3:54">
      <c r="AT40" s="215"/>
      <c r="AU40" s="215"/>
      <c r="AV40" s="215"/>
      <c r="AW40" s="215"/>
      <c r="AX40" s="215"/>
      <c r="AY40" s="215"/>
      <c r="AZ40" s="215"/>
      <c r="BA40" s="215"/>
      <c r="BB40" s="215"/>
    </row>
    <row r="41" spans="3:54">
      <c r="AT41" s="215"/>
      <c r="AU41" s="215"/>
      <c r="AV41" s="215"/>
      <c r="AW41" s="215"/>
      <c r="AX41" s="215"/>
      <c r="AY41" s="215"/>
      <c r="AZ41" s="215"/>
      <c r="BA41" s="215"/>
      <c r="BB41" s="215"/>
    </row>
    <row r="42" spans="3:54" ht="15" hidden="1" customHeight="1">
      <c r="C42" s="70" t="s">
        <v>628</v>
      </c>
      <c r="D42" s="162" t="str">
        <f>AT42</f>
        <v>該当する項目が全て選択・入力されているか確認してください。</v>
      </c>
      <c r="L42" s="70" t="s">
        <v>628</v>
      </c>
      <c r="M42" s="162" t="str">
        <f>AU42</f>
        <v>該当する項目が全て選択・入力されているか確認してください。</v>
      </c>
      <c r="U42" s="70" t="s">
        <v>628</v>
      </c>
      <c r="V42" s="80" t="str">
        <f>AV42</f>
        <v>該当する項目が全て選択・入力されているか確認してください。</v>
      </c>
      <c r="AD42" s="70" t="s">
        <v>628</v>
      </c>
      <c r="AE42" s="162" t="str">
        <f>AW42</f>
        <v>該当する項目が全て選択・入力されているか確認してください。</v>
      </c>
      <c r="AM42" s="70" t="s">
        <v>628</v>
      </c>
      <c r="AN42" s="162"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220"/>
      <c r="AZ42" s="215"/>
      <c r="BA42" s="215"/>
      <c r="BB42" s="215"/>
    </row>
    <row r="43" spans="3:54" ht="11.25" hidden="1" customHeight="1">
      <c r="C43" s="70" t="s">
        <v>627</v>
      </c>
      <c r="D43" s="162" t="str">
        <f>AT43</f>
        <v>金額を確認してください。</v>
      </c>
      <c r="L43" s="70" t="s">
        <v>627</v>
      </c>
      <c r="M43" s="162" t="str">
        <f>AU43</f>
        <v>金額を確認してください。</v>
      </c>
      <c r="U43" s="70" t="s">
        <v>627</v>
      </c>
      <c r="V43" s="80" t="str">
        <f>AV43</f>
        <v>金額を確認してください。</v>
      </c>
      <c r="AD43" s="70" t="s">
        <v>627</v>
      </c>
      <c r="AE43" s="162" t="str">
        <f>AW43</f>
        <v>金額を確認してください。</v>
      </c>
      <c r="AM43" s="70" t="s">
        <v>627</v>
      </c>
      <c r="AN43" s="162"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220"/>
      <c r="AZ43" s="215"/>
      <c r="BA43" s="215"/>
      <c r="BB43" s="215"/>
    </row>
    <row r="44" spans="3:54" ht="20.25" customHeight="1">
      <c r="AT44" s="215" t="str">
        <f>IF(AND((D42="◯"),(D43="◯")),"提出可能","提出不可")</f>
        <v>提出不可</v>
      </c>
      <c r="AU44" s="215" t="str">
        <f>IF(AND((M42="◯"),(M43="◯")),"提出可能","提出不可")</f>
        <v>提出不可</v>
      </c>
      <c r="AV44" s="215" t="str">
        <f>IF(AND((V42="◯"),(V43="◯")),"提出可能","提出不可")</f>
        <v>提出不可</v>
      </c>
      <c r="AW44" s="215" t="str">
        <f>IF(AND((AE42="◯"),(AE43="◯")),"提出可能","提出不可")</f>
        <v>提出不可</v>
      </c>
      <c r="AX44" s="215" t="str">
        <f>IF(AND((AN42="◯"),(AN43="◯")),"提出可能","提出不可")</f>
        <v>提出不可</v>
      </c>
      <c r="AY44" s="215"/>
      <c r="AZ44" s="215"/>
      <c r="BA44" s="215"/>
      <c r="BB44" s="215"/>
    </row>
  </sheetData>
  <sheetProtection algorithmName="SHA-512" hashValue="7ft9JgtYPyqIPVXzlzqYAuec9YzCy+ANTz91WpdCPxUmcnClSV1neTQCbYsXEkgP/lXpDYOfudkv6N+ZvrzY8A==" saltValue="EXP3wz0DUt2FL5Ysa3a0zw==" spinCount="100000" sheet="1" formatCells="0" formatColumns="0" formatRows="0"/>
  <mergeCells count="20">
    <mergeCell ref="D10:H10"/>
    <mergeCell ref="D17:H17"/>
    <mergeCell ref="V10:Z10"/>
    <mergeCell ref="D8:H8"/>
    <mergeCell ref="M8:Q8"/>
    <mergeCell ref="V17:Z17"/>
    <mergeCell ref="AN8:AR8"/>
    <mergeCell ref="D9:H9"/>
    <mergeCell ref="M9:Q9"/>
    <mergeCell ref="AN9:AR9"/>
    <mergeCell ref="V8:Z8"/>
    <mergeCell ref="V9:Z9"/>
    <mergeCell ref="AE8:AI8"/>
    <mergeCell ref="AE9:AI9"/>
    <mergeCell ref="AE10:AI10"/>
    <mergeCell ref="AE17:AI17"/>
    <mergeCell ref="AN10:AR10"/>
    <mergeCell ref="M10:Q10"/>
    <mergeCell ref="M17:Q17"/>
    <mergeCell ref="AN17:AR17"/>
  </mergeCells>
  <phoneticPr fontId="1"/>
  <conditionalFormatting sqref="C21:C22 E21:E22 U21:U22 W21:W22 AD21:AD22 AF21:AF22 AM21:AM22 AO21:AO22 C25:C38 E25:E38 U25:U38 W25:W38 AD25:AD38 AF25:AF38 AM25:AM38 AO25:AO38">
    <cfRule type="expression" dxfId="938" priority="148">
      <formula>ISTEXT(C21:C38)</formula>
    </cfRule>
  </conditionalFormatting>
  <conditionalFormatting sqref="C23:C24 E23:E24 U23:U24 W23:W24 AD23:AD24 AF23:AF24 AM23:AM24 AO23:AO24">
    <cfRule type="expression" dxfId="937" priority="635">
      <formula>ISTEXT(C23:C39)</formula>
    </cfRule>
  </conditionalFormatting>
  <conditionalFormatting sqref="D11">
    <cfRule type="expression" dxfId="936" priority="155">
      <formula>ISNUMBER(D11)</formula>
    </cfRule>
  </conditionalFormatting>
  <conditionalFormatting sqref="D11:D14">
    <cfRule type="expression" dxfId="935" priority="47">
      <formula>$D$8="外国人入学生の受入れのための環境整備に関するもの（教育活動）"</formula>
    </cfRule>
  </conditionalFormatting>
  <conditionalFormatting sqref="D12:D16">
    <cfRule type="expression" dxfId="934" priority="150">
      <formula>ISTEXT(D12)</formula>
    </cfRule>
  </conditionalFormatting>
  <conditionalFormatting sqref="D16">
    <cfRule type="expression" dxfId="933" priority="46">
      <formula>$D$8="外国人入学生の受入れのための環境整備に関するもの（教育活動）"</formula>
    </cfRule>
  </conditionalFormatting>
  <conditionalFormatting sqref="D21:D22 V21:V22 AE21:AE22 AN21:AN22 D25:D38 V25:V38 AE25:AE38 AN25:AN38">
    <cfRule type="expression" dxfId="932" priority="145">
      <formula>ISNUMBER(D21:D38)</formula>
    </cfRule>
  </conditionalFormatting>
  <conditionalFormatting sqref="D23:D24 V23:V24 AE23:AE24 AN23:AN24">
    <cfRule type="expression" dxfId="931" priority="641">
      <formula>ISNUMBER(D23:D39)</formula>
    </cfRule>
  </conditionalFormatting>
  <conditionalFormatting sqref="D42:D43">
    <cfRule type="expression" dxfId="930" priority="144">
      <formula>D42="◯"</formula>
    </cfRule>
  </conditionalFormatting>
  <conditionalFormatting sqref="D8:E8">
    <cfRule type="expression" dxfId="929" priority="163">
      <formula>ISTEXT(C8)</formula>
    </cfRule>
  </conditionalFormatting>
  <conditionalFormatting sqref="D8:H8">
    <cfRule type="expression" dxfId="928" priority="159">
      <formula>D8=""</formula>
    </cfRule>
  </conditionalFormatting>
  <conditionalFormatting sqref="D9:H9">
    <cfRule type="expression" dxfId="927" priority="162">
      <formula>NOT($D8="その他")</formula>
    </cfRule>
    <cfRule type="expression" dxfId="926" priority="161">
      <formula>ISTEXT(D9)</formula>
    </cfRule>
    <cfRule type="expression" dxfId="925" priority="158">
      <formula>D8=""</formula>
    </cfRule>
  </conditionalFormatting>
  <conditionalFormatting sqref="D17:H17 D10:H10">
    <cfRule type="expression" dxfId="924" priority="156">
      <formula>ISTEXT(D10)</formula>
    </cfRule>
  </conditionalFormatting>
  <conditionalFormatting sqref="D17:H17">
    <cfRule type="expression" dxfId="923" priority="45">
      <formula>$D$8="外国人入学生の受入れのための環境整備に関するもの（教育活動）"</formula>
    </cfRule>
    <cfRule type="expression" dxfId="922" priority="142">
      <formula>$D$16="◯"</formula>
    </cfRule>
  </conditionalFormatting>
  <conditionalFormatting sqref="F21:F22 X21:X22 AG21:AG22 AP21:AP22 F25:F38 X25:X38 AG25:AG38 AP25:AP38">
    <cfRule type="expression" dxfId="921" priority="147">
      <formula>ISTEXT( F21:F38)</formula>
    </cfRule>
  </conditionalFormatting>
  <conditionalFormatting sqref="F23:F24 X23:X24 AG23:AG24 AP23:AP24">
    <cfRule type="expression" dxfId="920" priority="638">
      <formula>ISTEXT( F23:F39)</formula>
    </cfRule>
  </conditionalFormatting>
  <conditionalFormatting sqref="F8:H8">
    <cfRule type="expression" dxfId="919" priority="177">
      <formula>ISTEXT(#REF!)</formula>
    </cfRule>
  </conditionalFormatting>
  <conditionalFormatting sqref="H2">
    <cfRule type="containsBlanks" priority="173">
      <formula>LEN(TRIM(H2))=0</formula>
    </cfRule>
    <cfRule type="containsBlanks" dxfId="918" priority="172">
      <formula>LEN(TRIM(H2))=0</formula>
    </cfRule>
  </conditionalFormatting>
  <conditionalFormatting sqref="L21:L38">
    <cfRule type="expression" dxfId="917" priority="1">
      <formula>ISTEXT(L21:L38)</formula>
    </cfRule>
  </conditionalFormatting>
  <conditionalFormatting sqref="M11">
    <cfRule type="expression" dxfId="916" priority="36">
      <formula>ISNUMBER(M11)</formula>
    </cfRule>
  </conditionalFormatting>
  <conditionalFormatting sqref="M11:M14">
    <cfRule type="expression" dxfId="915" priority="26">
      <formula>$M$8="外国人入学生の受入れのための環境整備に関するもの（教育活動）"</formula>
    </cfRule>
  </conditionalFormatting>
  <conditionalFormatting sqref="M12:M16">
    <cfRule type="expression" dxfId="914" priority="31">
      <formula>ISTEXT(M12)</formula>
    </cfRule>
  </conditionalFormatting>
  <conditionalFormatting sqref="M16">
    <cfRule type="expression" dxfId="913" priority="25">
      <formula>$M$8="外国人入学生の受入れのための環境整備に関するもの（教育活動）"</formula>
    </cfRule>
  </conditionalFormatting>
  <conditionalFormatting sqref="M21:M22 M25:M38">
    <cfRule type="expression" dxfId="912" priority="18">
      <formula>ISNUMBER(M21:M38)</formula>
    </cfRule>
  </conditionalFormatting>
  <conditionalFormatting sqref="M42:M43">
    <cfRule type="expression" dxfId="911" priority="122">
      <formula>M42="◯"</formula>
    </cfRule>
  </conditionalFormatting>
  <conditionalFormatting sqref="M8:N8">
    <cfRule type="expression" dxfId="910" priority="15">
      <formula>ISTEXT(L8)</formula>
    </cfRule>
  </conditionalFormatting>
  <conditionalFormatting sqref="M8:Q8">
    <cfRule type="expression" dxfId="909" priority="14">
      <formula>M8=""</formula>
    </cfRule>
  </conditionalFormatting>
  <conditionalFormatting sqref="M9:Q9">
    <cfRule type="expression" dxfId="908" priority="38">
      <formula>M8=""</formula>
    </cfRule>
    <cfRule type="expression" dxfId="907" priority="40">
      <formula>ISTEXT(M9)</formula>
    </cfRule>
    <cfRule type="expression" dxfId="906" priority="41">
      <formula>NOT($M8="その他")</formula>
    </cfRule>
  </conditionalFormatting>
  <conditionalFormatting sqref="M17:Q17 M10:Q10">
    <cfRule type="expression" dxfId="905" priority="37">
      <formula>ISTEXT(M10)</formula>
    </cfRule>
  </conditionalFormatting>
  <conditionalFormatting sqref="M17:Q17">
    <cfRule type="expression" dxfId="904" priority="30">
      <formula>$M$16="◯"</formula>
    </cfRule>
    <cfRule type="expression" dxfId="903" priority="24">
      <formula>$M$8="外国人入学生の受入れのための環境整備に関するもの（教育活動）"</formula>
    </cfRule>
  </conditionalFormatting>
  <conditionalFormatting sqref="N21:N38">
    <cfRule type="expression" dxfId="902" priority="20">
      <formula>ISTEXT(N21:N38)</formula>
    </cfRule>
  </conditionalFormatting>
  <conditionalFormatting sqref="O21:O22 O25:O38">
    <cfRule type="expression" dxfId="901" priority="19">
      <formula>ISTEXT( O21:O38)</formula>
    </cfRule>
  </conditionalFormatting>
  <conditionalFormatting sqref="O8:Q8">
    <cfRule type="expression" dxfId="900" priority="17">
      <formula>ISTEXT(#REF!)</formula>
    </cfRule>
  </conditionalFormatting>
  <conditionalFormatting sqref="Q2">
    <cfRule type="containsBlanks" priority="139">
      <formula>LEN(TRIM(Q2))=0</formula>
    </cfRule>
    <cfRule type="containsBlanks" dxfId="899" priority="138">
      <formula>LEN(TRIM(Q2))=0</formula>
    </cfRule>
  </conditionalFormatting>
  <conditionalFormatting sqref="V11">
    <cfRule type="expression" dxfId="898" priority="109">
      <formula>ISNUMBER(V11)</formula>
    </cfRule>
  </conditionalFormatting>
  <conditionalFormatting sqref="V12:V16">
    <cfRule type="expression" dxfId="897" priority="104">
      <formula>ISTEXT(V12)</formula>
    </cfRule>
  </conditionalFormatting>
  <conditionalFormatting sqref="V42:V43">
    <cfRule type="expression" dxfId="896" priority="100">
      <formula>V42="◯"</formula>
    </cfRule>
  </conditionalFormatting>
  <conditionalFormatting sqref="V8:W8">
    <cfRule type="expression" dxfId="895" priority="11">
      <formula>ISTEXT(U8)</formula>
    </cfRule>
  </conditionalFormatting>
  <conditionalFormatting sqref="V8:Z8">
    <cfRule type="expression" dxfId="894" priority="10">
      <formula>V8=""</formula>
    </cfRule>
  </conditionalFormatting>
  <conditionalFormatting sqref="V9:Z9">
    <cfRule type="expression" dxfId="893" priority="114">
      <formula>NOT($D8="その他")</formula>
    </cfRule>
    <cfRule type="expression" dxfId="892" priority="113">
      <formula>ISTEXT(V9)</formula>
    </cfRule>
    <cfRule type="expression" dxfId="891" priority="111">
      <formula>V8=""</formula>
    </cfRule>
  </conditionalFormatting>
  <conditionalFormatting sqref="V17:Z17 V10:Z10">
    <cfRule type="expression" dxfId="890" priority="110">
      <formula>ISTEXT(V10)</formula>
    </cfRule>
  </conditionalFormatting>
  <conditionalFormatting sqref="V17:Z17">
    <cfRule type="expression" dxfId="889" priority="98">
      <formula>$V$16="◯"</formula>
    </cfRule>
  </conditionalFormatting>
  <conditionalFormatting sqref="X8:Z8">
    <cfRule type="expression" dxfId="888" priority="13">
      <formula>ISTEXT(#REF!)</formula>
    </cfRule>
  </conditionalFormatting>
  <conditionalFormatting sqref="Z2">
    <cfRule type="containsBlanks" priority="117">
      <formula>LEN(TRIM(Z2))=0</formula>
    </cfRule>
    <cfRule type="containsBlanks" dxfId="887" priority="116">
      <formula>LEN(TRIM(Z2))=0</formula>
    </cfRule>
  </conditionalFormatting>
  <conditionalFormatting sqref="AE11">
    <cfRule type="expression" dxfId="886" priority="87">
      <formula>ISNUMBER(AE11)</formula>
    </cfRule>
  </conditionalFormatting>
  <conditionalFormatting sqref="AE12:AE16">
    <cfRule type="expression" dxfId="885" priority="82">
      <formula>ISTEXT(AE12)</formula>
    </cfRule>
  </conditionalFormatting>
  <conditionalFormatting sqref="AE42:AE43">
    <cfRule type="expression" dxfId="884" priority="78">
      <formula>AE42="◯"</formula>
    </cfRule>
  </conditionalFormatting>
  <conditionalFormatting sqref="AE8:AF8">
    <cfRule type="expression" dxfId="883" priority="3">
      <formula>ISTEXT(AD8)</formula>
    </cfRule>
  </conditionalFormatting>
  <conditionalFormatting sqref="AE8:AI8">
    <cfRule type="expression" dxfId="882" priority="2">
      <formula>AE8=""</formula>
    </cfRule>
  </conditionalFormatting>
  <conditionalFormatting sqref="AE9:AI9">
    <cfRule type="expression" dxfId="881" priority="89">
      <formula>AE8=""</formula>
    </cfRule>
    <cfRule type="expression" dxfId="880" priority="91">
      <formula>ISTEXT(AE9)</formula>
    </cfRule>
    <cfRule type="expression" dxfId="879" priority="92">
      <formula>NOT($D8="その他")</formula>
    </cfRule>
  </conditionalFormatting>
  <conditionalFormatting sqref="AE17:AI17 AE10:AI10">
    <cfRule type="expression" dxfId="878" priority="88">
      <formula>ISTEXT(AE10)</formula>
    </cfRule>
  </conditionalFormatting>
  <conditionalFormatting sqref="AE17:AI17">
    <cfRule type="expression" dxfId="877" priority="76">
      <formula>$AE$16="◯"</formula>
    </cfRule>
  </conditionalFormatting>
  <conditionalFormatting sqref="AG8:AI8">
    <cfRule type="expression" dxfId="876" priority="5">
      <formula>ISTEXT(#REF!)</formula>
    </cfRule>
  </conditionalFormatting>
  <conditionalFormatting sqref="AI2">
    <cfRule type="containsBlanks" dxfId="875" priority="94">
      <formula>LEN(TRIM(AI2))=0</formula>
    </cfRule>
    <cfRule type="containsBlanks" priority="95">
      <formula>LEN(TRIM(AI2))=0</formula>
    </cfRule>
  </conditionalFormatting>
  <conditionalFormatting sqref="AN11">
    <cfRule type="expression" dxfId="874" priority="65">
      <formula>ISNUMBER(AN11)</formula>
    </cfRule>
  </conditionalFormatting>
  <conditionalFormatting sqref="AN12:AN16">
    <cfRule type="expression" dxfId="873" priority="60">
      <formula>ISTEXT(AN12)</formula>
    </cfRule>
  </conditionalFormatting>
  <conditionalFormatting sqref="AN42:AN43">
    <cfRule type="expression" dxfId="872" priority="56">
      <formula>AN42="◯"</formula>
    </cfRule>
  </conditionalFormatting>
  <conditionalFormatting sqref="AN8:AO8">
    <cfRule type="expression" dxfId="871" priority="7">
      <formula>ISTEXT(AM8)</formula>
    </cfRule>
  </conditionalFormatting>
  <conditionalFormatting sqref="AN8:AR8">
    <cfRule type="expression" dxfId="870" priority="6">
      <formula>AN8=""</formula>
    </cfRule>
  </conditionalFormatting>
  <conditionalFormatting sqref="AN9:AR9">
    <cfRule type="expression" dxfId="869" priority="70">
      <formula>NOT($D8="その他")</formula>
    </cfRule>
    <cfRule type="expression" dxfId="868" priority="69">
      <formula>ISTEXT(AN9)</formula>
    </cfRule>
    <cfRule type="expression" dxfId="867" priority="67">
      <formula>AN8=""</formula>
    </cfRule>
  </conditionalFormatting>
  <conditionalFormatting sqref="AN17:AR17 AN10:AR10">
    <cfRule type="expression" dxfId="866" priority="66">
      <formula>ISTEXT(AN10)</formula>
    </cfRule>
  </conditionalFormatting>
  <conditionalFormatting sqref="AN17:AR17">
    <cfRule type="expression" dxfId="865" priority="54">
      <formula>$AN$16="◯"</formula>
    </cfRule>
  </conditionalFormatting>
  <conditionalFormatting sqref="AP8:AR8">
    <cfRule type="expression" dxfId="864" priority="9">
      <formula>ISTEXT(#REF!)</formula>
    </cfRule>
  </conditionalFormatting>
  <conditionalFormatting sqref="AR2">
    <cfRule type="containsBlanks" dxfId="863" priority="72">
      <formula>LEN(TRIM(AR2))=0</formula>
    </cfRule>
    <cfRule type="containsBlanks" priority="73">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sheet!$B$1:$B$3</xm:f>
          </x14:formula1>
          <xm:sqref>D12 D14:D16 AN12 AN14:AN16 V12 V14:V16 AE12 AE14:AE16 M12 M14:M16</xm:sqref>
        </x14:dataValidation>
        <x14:dataValidation type="list" allowBlank="1" showInputMessage="1" showErrorMessage="1" xr:uid="{00000000-0002-0000-0600-000001000000}">
          <x14:formula1>
            <xm:f>sheet!$B$7:$B$10</xm:f>
          </x14:formula1>
          <xm:sqref>D8:H8 M8:Q8 V8:Z8 AN8:AR8 AE8:AI8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D44"/>
  <sheetViews>
    <sheetView showGridLines="0" view="pageBreakPreview" zoomScale="80" zoomScaleNormal="100" zoomScaleSheetLayoutView="80" workbookViewId="0">
      <selection activeCell="D8" sqref="D8:H8"/>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635</v>
      </c>
      <c r="AU1" t="s">
        <v>636</v>
      </c>
      <c r="AV1" t="s">
        <v>637</v>
      </c>
      <c r="AW1" t="s">
        <v>638</v>
      </c>
      <c r="AX1" t="s">
        <v>639</v>
      </c>
      <c r="AY1" t="s">
        <v>640</v>
      </c>
      <c r="AZ1" t="s">
        <v>642</v>
      </c>
    </row>
    <row r="2" spans="2:56" ht="15" customHeight="1">
      <c r="G2" s="69" t="s">
        <v>1</v>
      </c>
      <c r="H2" s="199">
        <f>'提出表（表紙）'!$I$2</f>
        <v>0</v>
      </c>
      <c r="P2" s="69" t="s">
        <v>1</v>
      </c>
      <c r="Q2" s="199">
        <f>'提出表（表紙）'!$I$2</f>
        <v>0</v>
      </c>
      <c r="Y2" s="69" t="s">
        <v>1</v>
      </c>
      <c r="Z2" s="199">
        <f>'提出表（表紙）'!$I$2</f>
        <v>0</v>
      </c>
      <c r="AH2" s="69" t="s">
        <v>1</v>
      </c>
      <c r="AI2" s="199">
        <f>'提出表（表紙）'!$I$2</f>
        <v>0</v>
      </c>
      <c r="AQ2" s="69" t="s">
        <v>1</v>
      </c>
      <c r="AR2" s="199">
        <f>'提出表（表紙）'!$I$2</f>
        <v>0</v>
      </c>
      <c r="AT2" s="6"/>
      <c r="AU2" s="6"/>
      <c r="AV2" s="1"/>
      <c r="AW2" s="1"/>
      <c r="AX2" s="1"/>
      <c r="AY2" s="1"/>
      <c r="AZ2" s="1"/>
      <c r="BA2" s="1"/>
    </row>
    <row r="3" spans="2:56" ht="16.5" customHeight="1">
      <c r="G3" s="69" t="s">
        <v>0</v>
      </c>
      <c r="H3" s="199" t="str">
        <f>'提出表（表紙）'!$I$3</f>
        <v/>
      </c>
      <c r="P3" s="69" t="s">
        <v>0</v>
      </c>
      <c r="Q3" s="199" t="str">
        <f>'提出表（表紙）'!$I$3</f>
        <v/>
      </c>
      <c r="Y3" s="69" t="s">
        <v>0</v>
      </c>
      <c r="Z3" s="199" t="str">
        <f>'提出表（表紙）'!$I$3</f>
        <v/>
      </c>
      <c r="AH3" s="69" t="s">
        <v>0</v>
      </c>
      <c r="AI3" s="199" t="str">
        <f>'提出表（表紙）'!$I$3</f>
        <v/>
      </c>
      <c r="AQ3" s="69" t="s">
        <v>0</v>
      </c>
      <c r="AR3" s="199"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6" t="s">
        <v>1749</v>
      </c>
      <c r="D5" s="61"/>
      <c r="G5" s="71"/>
      <c r="H5" s="112"/>
      <c r="L5" s="86" t="s">
        <v>1749</v>
      </c>
      <c r="M5" s="61"/>
      <c r="P5" s="71"/>
      <c r="Q5" s="112"/>
      <c r="U5" s="86" t="s">
        <v>1749</v>
      </c>
      <c r="V5" s="61"/>
      <c r="Y5" s="71"/>
      <c r="Z5" s="112"/>
      <c r="AD5" s="86" t="s">
        <v>1749</v>
      </c>
      <c r="AE5" s="61"/>
      <c r="AH5" s="71"/>
      <c r="AI5" s="112"/>
      <c r="AM5" s="86" t="s">
        <v>1749</v>
      </c>
      <c r="AN5" s="61"/>
      <c r="AQ5" s="71"/>
      <c r="AR5" s="112"/>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215"/>
    </row>
    <row r="7" spans="2:56" ht="15" customHeight="1">
      <c r="C7" s="204" t="s">
        <v>836</v>
      </c>
      <c r="L7" s="204" t="s">
        <v>836</v>
      </c>
      <c r="U7" s="204" t="s">
        <v>836</v>
      </c>
      <c r="AD7" s="204" t="s">
        <v>836</v>
      </c>
      <c r="AM7" s="204" t="s">
        <v>836</v>
      </c>
      <c r="AT7" s="216"/>
      <c r="AU7" s="216"/>
      <c r="AV7" s="216"/>
      <c r="AW7" s="216"/>
      <c r="AX7" s="216"/>
      <c r="AY7" s="66"/>
      <c r="AZ7" s="66"/>
      <c r="BA7" s="66"/>
      <c r="BB7" s="215"/>
    </row>
    <row r="8" spans="2:56" ht="36" customHeight="1">
      <c r="B8" s="78" t="s">
        <v>649</v>
      </c>
      <c r="C8" s="144" t="s">
        <v>753</v>
      </c>
      <c r="D8" s="367"/>
      <c r="E8" s="368"/>
      <c r="F8" s="368"/>
      <c r="G8" s="368"/>
      <c r="H8" s="369"/>
      <c r="K8" s="78" t="s">
        <v>649</v>
      </c>
      <c r="L8" s="144" t="s">
        <v>753</v>
      </c>
      <c r="M8" s="367"/>
      <c r="N8" s="368"/>
      <c r="O8" s="368"/>
      <c r="P8" s="368"/>
      <c r="Q8" s="369"/>
      <c r="T8" s="78" t="s">
        <v>649</v>
      </c>
      <c r="U8" s="144" t="s">
        <v>753</v>
      </c>
      <c r="V8" s="367"/>
      <c r="W8" s="368"/>
      <c r="X8" s="368"/>
      <c r="Y8" s="368"/>
      <c r="Z8" s="369"/>
      <c r="AC8" s="78" t="s">
        <v>649</v>
      </c>
      <c r="AD8" s="144" t="s">
        <v>753</v>
      </c>
      <c r="AE8" s="367"/>
      <c r="AF8" s="368"/>
      <c r="AG8" s="368"/>
      <c r="AH8" s="368"/>
      <c r="AI8" s="369"/>
      <c r="AL8" s="78" t="s">
        <v>649</v>
      </c>
      <c r="AM8" s="144" t="s">
        <v>753</v>
      </c>
      <c r="AN8" s="367"/>
      <c r="AO8" s="368"/>
      <c r="AP8" s="368"/>
      <c r="AQ8" s="368"/>
      <c r="AR8" s="369"/>
      <c r="AT8" s="77"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7"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7"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7"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7"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215"/>
    </row>
    <row r="9" spans="2:56" ht="33" customHeight="1">
      <c r="B9" s="78" t="s">
        <v>650</v>
      </c>
      <c r="C9" s="144" t="s">
        <v>754</v>
      </c>
      <c r="D9" s="370"/>
      <c r="E9" s="371"/>
      <c r="F9" s="371"/>
      <c r="G9" s="371"/>
      <c r="H9" s="372"/>
      <c r="K9" s="78" t="s">
        <v>650</v>
      </c>
      <c r="L9" s="144" t="s">
        <v>754</v>
      </c>
      <c r="M9" s="370"/>
      <c r="N9" s="371"/>
      <c r="O9" s="371"/>
      <c r="P9" s="371"/>
      <c r="Q9" s="372"/>
      <c r="T9" s="78" t="s">
        <v>650</v>
      </c>
      <c r="U9" s="144" t="s">
        <v>754</v>
      </c>
      <c r="V9" s="370"/>
      <c r="W9" s="371"/>
      <c r="X9" s="371"/>
      <c r="Y9" s="371"/>
      <c r="Z9" s="372"/>
      <c r="AC9" s="78" t="s">
        <v>650</v>
      </c>
      <c r="AD9" s="144" t="s">
        <v>754</v>
      </c>
      <c r="AE9" s="370"/>
      <c r="AF9" s="371"/>
      <c r="AG9" s="371"/>
      <c r="AH9" s="371"/>
      <c r="AI9" s="372"/>
      <c r="AL9" s="78" t="s">
        <v>650</v>
      </c>
      <c r="AM9" s="144" t="s">
        <v>754</v>
      </c>
      <c r="AN9" s="370"/>
      <c r="AO9" s="371"/>
      <c r="AP9" s="371"/>
      <c r="AQ9" s="371"/>
      <c r="AR9" s="372"/>
      <c r="AT9" s="77" t="str">
        <f>IF(AND((AT8="事業名称を入力してください。"),(ISTEXT(D9))),"◯",IF(D8="ｸﾞﾛｰﾊﾞﾙ人材育成のための英語教育強化","◯",IF(D8="国際交流の推進","◯",IF(D8="数理・データサイエンス・ＡＩ教育等の推進","◯","×"))))</f>
        <v>×</v>
      </c>
      <c r="AU9" s="77" t="str">
        <f>IF(AND((AU8="事業名称を入力してください。"),(ISTEXT(M9))),"◯",IF(M8="ｸﾞﾛｰﾊﾞﾙ人材育成のための英語教育強化","◯",IF(M8="国際交流の推進","◯",IF(M8="数理・データサイエンス・ＡＩ教育等の推進","◯","×"))))</f>
        <v>×</v>
      </c>
      <c r="AV9" s="77" t="str">
        <f>IF(AND((AV8="事業名称を入力してください。"),(ISTEXT(V9))),"◯",IF(V8="ｸﾞﾛｰﾊﾞﾙ人材育成のための英語教育強化","◯",IF(V8="国際交流の推進","◯",IF(V8="数理・データサイエンス・ＡＩ教育等の推進","◯","×"))))</f>
        <v>×</v>
      </c>
      <c r="AW9" s="77" t="str">
        <f>IF(AND((AW8="事業名称を入力してください。"),(ISTEXT(AE9))),"◯",IF(AE8="ｸﾞﾛｰﾊﾞﾙ人材育成のための英語教育強化","◯",IF(AE8="国際交流の推進","◯",IF(AE8="数理・データサイエンス・ＡＩ教育等の推進","◯","×"))))</f>
        <v>×</v>
      </c>
      <c r="AX9" s="77" t="str">
        <f>IF(AND((AX8="事業名称を入力してください。"),(ISTEXT(AN9))),"◯",IF(AN8="ｸﾞﾛｰﾊﾞﾙ人材育成のための英語教育強化","◯",IF(AN8="国際交流の推進","◯",IF(AN8="数理・データサイエンス・ＡＩ教育等の推進","◯","×"))))</f>
        <v>×</v>
      </c>
      <c r="AY9" s="66"/>
      <c r="AZ9" s="66"/>
      <c r="BA9" s="66"/>
      <c r="BB9" s="215"/>
    </row>
    <row r="10" spans="2:56" ht="51" customHeight="1">
      <c r="B10" s="78" t="s">
        <v>651</v>
      </c>
      <c r="C10" s="144" t="s">
        <v>648</v>
      </c>
      <c r="D10" s="361"/>
      <c r="E10" s="362"/>
      <c r="F10" s="362"/>
      <c r="G10" s="362"/>
      <c r="H10" s="363"/>
      <c r="K10" s="78" t="s">
        <v>651</v>
      </c>
      <c r="L10" s="144" t="s">
        <v>648</v>
      </c>
      <c r="M10" s="361"/>
      <c r="N10" s="362"/>
      <c r="O10" s="362"/>
      <c r="P10" s="362"/>
      <c r="Q10" s="363"/>
      <c r="T10" s="78" t="s">
        <v>651</v>
      </c>
      <c r="U10" s="144" t="s">
        <v>648</v>
      </c>
      <c r="V10" s="361"/>
      <c r="W10" s="362"/>
      <c r="X10" s="362"/>
      <c r="Y10" s="362"/>
      <c r="Z10" s="363"/>
      <c r="AC10" s="78" t="s">
        <v>651</v>
      </c>
      <c r="AD10" s="144" t="s">
        <v>648</v>
      </c>
      <c r="AE10" s="361"/>
      <c r="AF10" s="362"/>
      <c r="AG10" s="362"/>
      <c r="AH10" s="362"/>
      <c r="AI10" s="363"/>
      <c r="AL10" s="78" t="s">
        <v>651</v>
      </c>
      <c r="AM10" s="144" t="s">
        <v>648</v>
      </c>
      <c r="AN10" s="361"/>
      <c r="AO10" s="362"/>
      <c r="AP10" s="362"/>
      <c r="AQ10" s="362"/>
      <c r="AR10" s="363"/>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c r="AY10" s="66"/>
      <c r="AZ10" s="66"/>
      <c r="BA10" s="66"/>
      <c r="BB10" s="215"/>
    </row>
    <row r="11" spans="2:56" ht="57" customHeight="1">
      <c r="B11" s="78" t="s">
        <v>652</v>
      </c>
      <c r="C11" s="194" t="s">
        <v>829</v>
      </c>
      <c r="D11" s="179"/>
      <c r="E11" s="85"/>
      <c r="F11" s="82"/>
      <c r="G11" s="82"/>
      <c r="H11" s="82"/>
      <c r="K11" s="78" t="s">
        <v>652</v>
      </c>
      <c r="L11" s="194" t="s">
        <v>829</v>
      </c>
      <c r="M11" s="179"/>
      <c r="N11" s="85"/>
      <c r="O11" s="82"/>
      <c r="P11" s="82"/>
      <c r="Q11" s="82"/>
      <c r="T11" s="78" t="s">
        <v>652</v>
      </c>
      <c r="U11" s="194" t="s">
        <v>829</v>
      </c>
      <c r="V11" s="179"/>
      <c r="W11" s="85"/>
      <c r="X11" s="82"/>
      <c r="Y11" s="82"/>
      <c r="Z11" s="82"/>
      <c r="AC11" s="78" t="s">
        <v>652</v>
      </c>
      <c r="AD11" s="194" t="s">
        <v>829</v>
      </c>
      <c r="AE11" s="179"/>
      <c r="AF11" s="85"/>
      <c r="AG11" s="82"/>
      <c r="AH11" s="82"/>
      <c r="AI11" s="82"/>
      <c r="AL11" s="78" t="s">
        <v>652</v>
      </c>
      <c r="AM11" s="194" t="s">
        <v>829</v>
      </c>
      <c r="AN11" s="179"/>
      <c r="AO11" s="85"/>
      <c r="AP11" s="82"/>
      <c r="AQ11" s="82"/>
      <c r="AR11" s="82"/>
      <c r="AT11" s="217">
        <f>D11</f>
        <v>0</v>
      </c>
      <c r="AU11" s="217">
        <f>M11</f>
        <v>0</v>
      </c>
      <c r="AV11" s="217">
        <f>V11</f>
        <v>0</v>
      </c>
      <c r="AW11" s="217">
        <f>AE11</f>
        <v>0</v>
      </c>
      <c r="AX11" s="217">
        <f>AN11</f>
        <v>0</v>
      </c>
      <c r="AY11" s="217">
        <f>SUM(AT11:AX11)</f>
        <v>0</v>
      </c>
      <c r="AZ11" s="217" t="str">
        <f>IF(AY11&gt;=30,"◯","×")</f>
        <v>×</v>
      </c>
      <c r="BA11" s="66"/>
      <c r="BB11" s="215"/>
    </row>
    <row r="12" spans="2:56" ht="59.25" customHeight="1">
      <c r="B12" s="78" t="s">
        <v>653</v>
      </c>
      <c r="C12" s="84" t="s">
        <v>821</v>
      </c>
      <c r="D12" s="190"/>
      <c r="E12" s="62"/>
      <c r="K12" s="78" t="s">
        <v>653</v>
      </c>
      <c r="L12" s="84" t="s">
        <v>821</v>
      </c>
      <c r="M12" s="190"/>
      <c r="N12" s="62"/>
      <c r="T12" s="78" t="s">
        <v>653</v>
      </c>
      <c r="U12" s="84" t="s">
        <v>821</v>
      </c>
      <c r="V12" s="184"/>
      <c r="W12" s="62"/>
      <c r="AC12" s="78" t="s">
        <v>653</v>
      </c>
      <c r="AD12" s="84" t="s">
        <v>821</v>
      </c>
      <c r="AE12" s="184"/>
      <c r="AF12" s="62"/>
      <c r="AL12" s="78" t="s">
        <v>653</v>
      </c>
      <c r="AM12" s="84" t="s">
        <v>821</v>
      </c>
      <c r="AN12" s="184"/>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215"/>
      <c r="AZ12" s="215"/>
      <c r="BA12" s="215"/>
      <c r="BB12" s="215"/>
    </row>
    <row r="13" spans="2:56" ht="34.5" customHeight="1">
      <c r="B13" s="81" t="s">
        <v>654</v>
      </c>
      <c r="C13" s="84" t="s">
        <v>827</v>
      </c>
      <c r="D13" s="205"/>
      <c r="K13" s="81" t="s">
        <v>654</v>
      </c>
      <c r="L13" s="84" t="s">
        <v>827</v>
      </c>
      <c r="M13" s="205"/>
      <c r="T13" s="81" t="s">
        <v>654</v>
      </c>
      <c r="U13" s="84" t="s">
        <v>827</v>
      </c>
      <c r="V13" s="185"/>
      <c r="AC13" s="81" t="s">
        <v>654</v>
      </c>
      <c r="AD13" s="84" t="s">
        <v>827</v>
      </c>
      <c r="AE13" s="185"/>
      <c r="AL13" s="81" t="s">
        <v>654</v>
      </c>
      <c r="AM13" s="84" t="s">
        <v>827</v>
      </c>
      <c r="AN13" s="185"/>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215"/>
      <c r="AZ13" s="215"/>
      <c r="BA13" s="215"/>
      <c r="BB13" s="215"/>
    </row>
    <row r="14" spans="2:56" ht="39.75" customHeight="1">
      <c r="B14" s="81" t="s">
        <v>658</v>
      </c>
      <c r="C14" s="196" t="s">
        <v>838</v>
      </c>
      <c r="D14" s="206"/>
      <c r="E14" s="66"/>
      <c r="K14" s="81" t="s">
        <v>658</v>
      </c>
      <c r="L14" s="196" t="s">
        <v>838</v>
      </c>
      <c r="M14" s="206"/>
      <c r="N14" s="66"/>
      <c r="T14" s="81" t="s">
        <v>658</v>
      </c>
      <c r="U14" s="196" t="s">
        <v>838</v>
      </c>
      <c r="V14" s="186"/>
      <c r="W14" s="66"/>
      <c r="AC14" s="81" t="s">
        <v>658</v>
      </c>
      <c r="AD14" s="196" t="s">
        <v>838</v>
      </c>
      <c r="AE14" s="186"/>
      <c r="AF14" s="66"/>
      <c r="AL14" s="81" t="s">
        <v>658</v>
      </c>
      <c r="AM14" s="196" t="s">
        <v>838</v>
      </c>
      <c r="AN14" s="186"/>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215"/>
      <c r="AZ14" s="215"/>
      <c r="BA14" s="215"/>
      <c r="BB14" s="215"/>
    </row>
    <row r="15" spans="2:56" ht="54.75" customHeight="1">
      <c r="B15" s="81" t="s">
        <v>655</v>
      </c>
      <c r="C15" s="144" t="s">
        <v>755</v>
      </c>
      <c r="D15" s="207"/>
      <c r="K15" s="81" t="s">
        <v>655</v>
      </c>
      <c r="L15" s="144" t="s">
        <v>755</v>
      </c>
      <c r="M15" s="207"/>
      <c r="T15" s="81" t="s">
        <v>655</v>
      </c>
      <c r="U15" s="144" t="s">
        <v>755</v>
      </c>
      <c r="V15" s="187"/>
      <c r="AC15" s="81" t="s">
        <v>655</v>
      </c>
      <c r="AD15" s="144" t="s">
        <v>755</v>
      </c>
      <c r="AE15" s="187"/>
      <c r="AL15" s="81" t="s">
        <v>655</v>
      </c>
      <c r="AM15" s="144" t="s">
        <v>755</v>
      </c>
      <c r="AN15" s="187"/>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215"/>
      <c r="AZ15" s="215"/>
      <c r="BA15" s="215"/>
      <c r="BB15" s="215"/>
    </row>
    <row r="16" spans="2:56" ht="55.5" customHeight="1">
      <c r="B16" s="81" t="s">
        <v>656</v>
      </c>
      <c r="C16" s="197" t="s">
        <v>771</v>
      </c>
      <c r="D16" s="208"/>
      <c r="E16" s="142"/>
      <c r="F16" s="117"/>
      <c r="G16" s="117"/>
      <c r="H16" s="117"/>
      <c r="K16" s="81" t="s">
        <v>656</v>
      </c>
      <c r="L16" s="197" t="s">
        <v>771</v>
      </c>
      <c r="M16" s="208"/>
      <c r="N16" s="142"/>
      <c r="O16" s="117"/>
      <c r="P16" s="117"/>
      <c r="Q16" s="117"/>
      <c r="T16" s="81" t="s">
        <v>656</v>
      </c>
      <c r="U16" s="197" t="s">
        <v>771</v>
      </c>
      <c r="V16" s="188"/>
      <c r="W16" s="142"/>
      <c r="X16" s="117"/>
      <c r="Y16" s="117"/>
      <c r="Z16" s="117"/>
      <c r="AC16" s="81" t="s">
        <v>656</v>
      </c>
      <c r="AD16" s="197" t="s">
        <v>771</v>
      </c>
      <c r="AE16" s="188"/>
      <c r="AF16" s="142"/>
      <c r="AG16" s="117"/>
      <c r="AH16" s="117"/>
      <c r="AI16" s="117"/>
      <c r="AL16" s="81" t="s">
        <v>656</v>
      </c>
      <c r="AM16" s="197" t="s">
        <v>771</v>
      </c>
      <c r="AN16" s="188"/>
      <c r="AO16" s="142"/>
      <c r="AP16" s="117"/>
      <c r="AQ16" s="117"/>
      <c r="AR16" s="117"/>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215"/>
      <c r="AZ16" s="215"/>
      <c r="BA16" s="215"/>
      <c r="BB16" s="215"/>
    </row>
    <row r="17" spans="2:54" ht="50.25" customHeight="1">
      <c r="B17" s="143" t="s">
        <v>657</v>
      </c>
      <c r="C17" s="198" t="s">
        <v>819</v>
      </c>
      <c r="D17" s="364"/>
      <c r="E17" s="365"/>
      <c r="F17" s="365"/>
      <c r="G17" s="365"/>
      <c r="H17" s="366"/>
      <c r="K17" s="143" t="s">
        <v>657</v>
      </c>
      <c r="L17" s="198" t="s">
        <v>819</v>
      </c>
      <c r="M17" s="364"/>
      <c r="N17" s="365"/>
      <c r="O17" s="365"/>
      <c r="P17" s="365"/>
      <c r="Q17" s="366"/>
      <c r="T17" s="143" t="s">
        <v>657</v>
      </c>
      <c r="U17" s="198" t="s">
        <v>819</v>
      </c>
      <c r="V17" s="364"/>
      <c r="W17" s="365"/>
      <c r="X17" s="365"/>
      <c r="Y17" s="365"/>
      <c r="Z17" s="366"/>
      <c r="AC17" s="143" t="s">
        <v>657</v>
      </c>
      <c r="AD17" s="198" t="s">
        <v>819</v>
      </c>
      <c r="AE17" s="364"/>
      <c r="AF17" s="365"/>
      <c r="AG17" s="365"/>
      <c r="AH17" s="365"/>
      <c r="AI17" s="366"/>
      <c r="AL17" s="143" t="s">
        <v>657</v>
      </c>
      <c r="AM17" s="198" t="s">
        <v>819</v>
      </c>
      <c r="AN17" s="364"/>
      <c r="AO17" s="365"/>
      <c r="AP17" s="365"/>
      <c r="AQ17" s="365"/>
      <c r="AR17" s="366"/>
      <c r="AT17" s="77" t="str">
        <f>IF($D$16="◯","◯",IF(ISTEXT($D$17),"◯","具体的に記載してください。"))</f>
        <v>具体的に記載してください。</v>
      </c>
      <c r="AU17" s="77" t="str">
        <f>IF($M$16="◯","◯",IF(ISTEXT($M$17),"◯","具体的に記載してください。"))</f>
        <v>具体的に記載してください。</v>
      </c>
      <c r="AV17" s="77" t="str">
        <f>IF($V$16="◯","◯",IF(ISTEXT($V$17),"◯","具体的に記載してください。"))</f>
        <v>具体的に記載してください。</v>
      </c>
      <c r="AW17" s="77" t="str">
        <f>IF($AE$16="◯","◯",IF(ISTEXT($AE$17),"◯","具体的に記載してください。"))</f>
        <v>具体的に記載してください。</v>
      </c>
      <c r="AX17" s="77" t="str">
        <f>IF($AN$16="◯","◯",IF(ISTEXT($AN$17),"◯","具体的に記載してください。"))</f>
        <v>具体的に記載してください。</v>
      </c>
      <c r="AY17" s="215"/>
      <c r="AZ17" s="215"/>
      <c r="BA17" s="215"/>
      <c r="BB17" s="215"/>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215"/>
      <c r="AU18" s="215"/>
      <c r="AV18" s="215"/>
      <c r="AW18" s="215"/>
      <c r="AX18" s="215"/>
      <c r="AY18" s="215"/>
      <c r="AZ18" s="215"/>
      <c r="BA18" s="215"/>
      <c r="BB18" s="215"/>
    </row>
    <row r="19" spans="2:54" ht="15.75" customHeight="1">
      <c r="C19" s="192" t="s">
        <v>770</v>
      </c>
      <c r="L19" s="192" t="s">
        <v>770</v>
      </c>
      <c r="U19" s="192" t="s">
        <v>770</v>
      </c>
      <c r="AD19" s="192" t="s">
        <v>770</v>
      </c>
      <c r="AM19" s="192" t="s">
        <v>770</v>
      </c>
      <c r="AT19" s="215"/>
      <c r="AU19" s="215"/>
      <c r="AV19" s="215"/>
      <c r="AW19" s="215"/>
      <c r="AX19" s="215"/>
      <c r="AY19" s="215"/>
      <c r="AZ19" s="215"/>
      <c r="BA19" s="215"/>
      <c r="BB19" s="215"/>
    </row>
    <row r="20" spans="2:54" ht="15.75" customHeight="1">
      <c r="C20" s="200" t="s">
        <v>629</v>
      </c>
      <c r="D20" s="247" t="s">
        <v>839</v>
      </c>
      <c r="E20" s="202" t="s">
        <v>631</v>
      </c>
      <c r="F20" s="201" t="s">
        <v>820</v>
      </c>
      <c r="L20" s="200" t="s">
        <v>629</v>
      </c>
      <c r="M20" s="247" t="s">
        <v>839</v>
      </c>
      <c r="N20" s="202" t="s">
        <v>631</v>
      </c>
      <c r="O20" s="201" t="s">
        <v>820</v>
      </c>
      <c r="U20" s="200" t="s">
        <v>629</v>
      </c>
      <c r="V20" s="247" t="s">
        <v>839</v>
      </c>
      <c r="W20" s="202" t="s">
        <v>631</v>
      </c>
      <c r="X20" s="201" t="s">
        <v>820</v>
      </c>
      <c r="AD20" s="200" t="s">
        <v>629</v>
      </c>
      <c r="AE20" s="247" t="s">
        <v>839</v>
      </c>
      <c r="AF20" s="202" t="s">
        <v>631</v>
      </c>
      <c r="AG20" s="201" t="s">
        <v>820</v>
      </c>
      <c r="AM20" s="200" t="s">
        <v>629</v>
      </c>
      <c r="AN20" s="247" t="s">
        <v>839</v>
      </c>
      <c r="AO20" s="202" t="s">
        <v>631</v>
      </c>
      <c r="AP20" s="201" t="s">
        <v>820</v>
      </c>
      <c r="AT20" s="215"/>
      <c r="AU20" s="215"/>
      <c r="AV20" s="215"/>
      <c r="AW20" s="215"/>
      <c r="AX20" s="215"/>
      <c r="AY20" s="215"/>
      <c r="AZ20" s="215"/>
      <c r="BA20" s="215"/>
      <c r="BB20" s="215"/>
    </row>
    <row r="21" spans="2:54">
      <c r="C21" s="210"/>
      <c r="D21" s="211"/>
      <c r="E21" s="245"/>
      <c r="F21" s="242"/>
      <c r="L21" s="245"/>
      <c r="M21" s="211"/>
      <c r="N21" s="245"/>
      <c r="O21" s="242"/>
      <c r="U21" s="210"/>
      <c r="V21" s="211"/>
      <c r="W21" s="245"/>
      <c r="X21" s="242"/>
      <c r="AD21" s="210"/>
      <c r="AE21" s="211"/>
      <c r="AF21" s="245"/>
      <c r="AG21" s="242"/>
      <c r="AM21" s="210"/>
      <c r="AN21" s="211"/>
      <c r="AO21" s="245"/>
      <c r="AP21" s="242"/>
      <c r="AT21" s="215"/>
      <c r="AU21" s="215"/>
      <c r="AV21" s="215"/>
      <c r="AW21" s="215"/>
      <c r="AX21" s="215"/>
      <c r="AY21" s="215"/>
      <c r="AZ21" s="215"/>
      <c r="BA21" s="215"/>
      <c r="BB21" s="215"/>
    </row>
    <row r="22" spans="2:54">
      <c r="C22" s="210"/>
      <c r="D22" s="211"/>
      <c r="E22" s="245"/>
      <c r="F22" s="242"/>
      <c r="L22" s="210"/>
      <c r="M22" s="211"/>
      <c r="N22" s="245"/>
      <c r="O22" s="242"/>
      <c r="U22" s="210"/>
      <c r="V22" s="211"/>
      <c r="W22" s="245"/>
      <c r="X22" s="242"/>
      <c r="AD22" s="210"/>
      <c r="AE22" s="211"/>
      <c r="AF22" s="245"/>
      <c r="AG22" s="242"/>
      <c r="AM22" s="210"/>
      <c r="AN22" s="211"/>
      <c r="AO22" s="245"/>
      <c r="AP22" s="242"/>
      <c r="AT22" s="215"/>
      <c r="AU22" s="215"/>
      <c r="AV22" s="215"/>
      <c r="AW22" s="215"/>
      <c r="AX22" s="215"/>
      <c r="AY22" s="215"/>
      <c r="AZ22" s="215"/>
      <c r="BA22" s="215"/>
      <c r="BB22" s="215"/>
    </row>
    <row r="23" spans="2:54">
      <c r="C23" s="210"/>
      <c r="D23" s="211"/>
      <c r="E23" s="245"/>
      <c r="F23" s="242"/>
      <c r="L23" s="210"/>
      <c r="M23" s="211"/>
      <c r="N23" s="245"/>
      <c r="O23" s="242"/>
      <c r="U23" s="210"/>
      <c r="V23" s="211"/>
      <c r="W23" s="245"/>
      <c r="X23" s="242"/>
      <c r="AD23" s="210"/>
      <c r="AE23" s="211"/>
      <c r="AF23" s="245"/>
      <c r="AG23" s="242"/>
      <c r="AM23" s="210"/>
      <c r="AN23" s="211"/>
      <c r="AO23" s="245"/>
      <c r="AP23" s="242"/>
      <c r="AT23" s="215"/>
      <c r="AU23" s="215"/>
      <c r="AV23" s="215"/>
      <c r="AW23" s="215"/>
      <c r="AX23" s="215"/>
      <c r="AY23" s="215"/>
      <c r="AZ23" s="215"/>
      <c r="BA23" s="215"/>
      <c r="BB23" s="215"/>
    </row>
    <row r="24" spans="2:54">
      <c r="C24" s="210"/>
      <c r="D24" s="211"/>
      <c r="E24" s="245"/>
      <c r="F24" s="242"/>
      <c r="L24" s="210"/>
      <c r="M24" s="211"/>
      <c r="N24" s="245"/>
      <c r="O24" s="242"/>
      <c r="U24" s="210"/>
      <c r="V24" s="211"/>
      <c r="W24" s="245"/>
      <c r="X24" s="242"/>
      <c r="AD24" s="210"/>
      <c r="AE24" s="211"/>
      <c r="AF24" s="245"/>
      <c r="AG24" s="242"/>
      <c r="AM24" s="210"/>
      <c r="AN24" s="211"/>
      <c r="AO24" s="245"/>
      <c r="AP24" s="242"/>
      <c r="AT24" s="215"/>
      <c r="AU24" s="215"/>
      <c r="AV24" s="215"/>
      <c r="AW24" s="215"/>
      <c r="AX24" s="215"/>
      <c r="AY24" s="215"/>
      <c r="AZ24" s="215"/>
      <c r="BA24" s="215"/>
      <c r="BB24" s="215"/>
    </row>
    <row r="25" spans="2:54">
      <c r="C25" s="210"/>
      <c r="D25" s="211"/>
      <c r="E25" s="245"/>
      <c r="F25" s="242"/>
      <c r="L25" s="210"/>
      <c r="M25" s="211"/>
      <c r="N25" s="245"/>
      <c r="O25" s="242"/>
      <c r="U25" s="210"/>
      <c r="V25" s="211"/>
      <c r="W25" s="245"/>
      <c r="X25" s="242"/>
      <c r="AD25" s="210"/>
      <c r="AE25" s="211"/>
      <c r="AF25" s="245"/>
      <c r="AG25" s="242"/>
      <c r="AM25" s="210"/>
      <c r="AN25" s="211"/>
      <c r="AO25" s="245"/>
      <c r="AP25" s="242"/>
      <c r="AT25" s="215"/>
      <c r="AU25" s="215"/>
      <c r="AV25" s="215"/>
      <c r="AW25" s="215"/>
      <c r="AX25" s="215"/>
      <c r="AY25" s="215"/>
      <c r="AZ25" s="215"/>
      <c r="BA25" s="215"/>
      <c r="BB25" s="215"/>
    </row>
    <row r="26" spans="2:54">
      <c r="C26" s="210"/>
      <c r="D26" s="211"/>
      <c r="E26" s="245"/>
      <c r="F26" s="242"/>
      <c r="L26" s="210"/>
      <c r="M26" s="211"/>
      <c r="N26" s="245"/>
      <c r="O26" s="242"/>
      <c r="U26" s="210"/>
      <c r="V26" s="211"/>
      <c r="W26" s="245"/>
      <c r="X26" s="242"/>
      <c r="AD26" s="210"/>
      <c r="AE26" s="211"/>
      <c r="AF26" s="245"/>
      <c r="AG26" s="242"/>
      <c r="AM26" s="210"/>
      <c r="AN26" s="211"/>
      <c r="AO26" s="245"/>
      <c r="AP26" s="242"/>
      <c r="AT26" s="215"/>
      <c r="AU26" s="215"/>
      <c r="AV26" s="215"/>
      <c r="AW26" s="215"/>
      <c r="AX26" s="215"/>
      <c r="AY26" s="215"/>
      <c r="AZ26" s="215"/>
      <c r="BA26" s="215"/>
      <c r="BB26" s="215"/>
    </row>
    <row r="27" spans="2:54">
      <c r="C27" s="210"/>
      <c r="D27" s="211"/>
      <c r="E27" s="245"/>
      <c r="F27" s="242"/>
      <c r="L27" s="210"/>
      <c r="M27" s="211"/>
      <c r="N27" s="245"/>
      <c r="O27" s="242"/>
      <c r="U27" s="210"/>
      <c r="V27" s="211"/>
      <c r="W27" s="245"/>
      <c r="X27" s="242"/>
      <c r="AD27" s="210"/>
      <c r="AE27" s="211"/>
      <c r="AF27" s="245"/>
      <c r="AG27" s="242"/>
      <c r="AM27" s="210"/>
      <c r="AN27" s="211"/>
      <c r="AO27" s="245"/>
      <c r="AP27" s="242"/>
      <c r="AT27" s="215"/>
      <c r="AU27" s="215"/>
      <c r="AV27" s="215"/>
      <c r="AW27" s="215"/>
      <c r="AX27" s="215"/>
      <c r="AY27" s="215"/>
      <c r="AZ27" s="215"/>
      <c r="BA27" s="215"/>
      <c r="BB27" s="215"/>
    </row>
    <row r="28" spans="2:54">
      <c r="C28" s="210"/>
      <c r="D28" s="211"/>
      <c r="E28" s="245"/>
      <c r="F28" s="242"/>
      <c r="L28" s="210"/>
      <c r="M28" s="211"/>
      <c r="N28" s="245"/>
      <c r="O28" s="242"/>
      <c r="U28" s="210"/>
      <c r="V28" s="211"/>
      <c r="W28" s="245"/>
      <c r="X28" s="242"/>
      <c r="AD28" s="210"/>
      <c r="AE28" s="211"/>
      <c r="AF28" s="245"/>
      <c r="AG28" s="242"/>
      <c r="AM28" s="210"/>
      <c r="AN28" s="211"/>
      <c r="AO28" s="245"/>
      <c r="AP28" s="242"/>
      <c r="AT28" s="215"/>
      <c r="AU28" s="215"/>
      <c r="AV28" s="215"/>
      <c r="AW28" s="215"/>
      <c r="AX28" s="215"/>
      <c r="AY28" s="215"/>
      <c r="AZ28" s="215"/>
      <c r="BA28" s="215"/>
      <c r="BB28" s="215"/>
    </row>
    <row r="29" spans="2:54">
      <c r="C29" s="210"/>
      <c r="D29" s="211"/>
      <c r="E29" s="245"/>
      <c r="F29" s="242"/>
      <c r="L29" s="210"/>
      <c r="M29" s="211"/>
      <c r="N29" s="245"/>
      <c r="O29" s="242"/>
      <c r="U29" s="210"/>
      <c r="V29" s="211"/>
      <c r="W29" s="245"/>
      <c r="X29" s="242"/>
      <c r="AD29" s="210"/>
      <c r="AE29" s="211"/>
      <c r="AF29" s="245"/>
      <c r="AG29" s="242"/>
      <c r="AM29" s="210"/>
      <c r="AN29" s="211"/>
      <c r="AO29" s="245"/>
      <c r="AP29" s="242"/>
      <c r="AT29" s="215"/>
      <c r="AU29" s="215"/>
      <c r="AV29" s="215"/>
      <c r="AW29" s="215"/>
      <c r="AX29" s="215"/>
      <c r="AY29" s="215"/>
      <c r="AZ29" s="215"/>
      <c r="BA29" s="215"/>
      <c r="BB29" s="215"/>
    </row>
    <row r="30" spans="2:54">
      <c r="C30" s="210"/>
      <c r="D30" s="211"/>
      <c r="E30" s="245"/>
      <c r="F30" s="242"/>
      <c r="L30" s="210"/>
      <c r="M30" s="211"/>
      <c r="N30" s="245"/>
      <c r="O30" s="242"/>
      <c r="U30" s="210"/>
      <c r="V30" s="211"/>
      <c r="W30" s="245"/>
      <c r="X30" s="242"/>
      <c r="AD30" s="210"/>
      <c r="AE30" s="211"/>
      <c r="AF30" s="245"/>
      <c r="AG30" s="242"/>
      <c r="AM30" s="210"/>
      <c r="AN30" s="211"/>
      <c r="AO30" s="245"/>
      <c r="AP30" s="242"/>
      <c r="AT30" s="215"/>
      <c r="AU30" s="215"/>
      <c r="AV30" s="215"/>
      <c r="AW30" s="215"/>
      <c r="AX30" s="215"/>
      <c r="AY30" s="215"/>
      <c r="AZ30" s="215"/>
      <c r="BA30" s="215"/>
      <c r="BB30" s="215"/>
    </row>
    <row r="31" spans="2:54">
      <c r="C31" s="210"/>
      <c r="D31" s="211"/>
      <c r="E31" s="245"/>
      <c r="F31" s="242"/>
      <c r="L31" s="210"/>
      <c r="M31" s="211"/>
      <c r="N31" s="245"/>
      <c r="O31" s="242"/>
      <c r="U31" s="210"/>
      <c r="V31" s="211"/>
      <c r="W31" s="245"/>
      <c r="X31" s="242"/>
      <c r="AD31" s="210"/>
      <c r="AE31" s="211"/>
      <c r="AF31" s="245"/>
      <c r="AG31" s="242"/>
      <c r="AM31" s="210"/>
      <c r="AN31" s="211"/>
      <c r="AO31" s="245"/>
      <c r="AP31" s="242"/>
      <c r="AT31" s="215"/>
      <c r="AU31" s="215"/>
      <c r="AV31" s="215"/>
      <c r="AW31" s="215"/>
      <c r="AX31" s="215"/>
      <c r="AY31" s="215"/>
      <c r="AZ31" s="215"/>
      <c r="BA31" s="215"/>
      <c r="BB31" s="215"/>
    </row>
    <row r="32" spans="2:54">
      <c r="C32" s="210"/>
      <c r="D32" s="211"/>
      <c r="E32" s="245"/>
      <c r="F32" s="242"/>
      <c r="L32" s="210"/>
      <c r="M32" s="211"/>
      <c r="N32" s="245"/>
      <c r="O32" s="242"/>
      <c r="U32" s="210"/>
      <c r="V32" s="211"/>
      <c r="W32" s="245"/>
      <c r="X32" s="242"/>
      <c r="AD32" s="210"/>
      <c r="AE32" s="211"/>
      <c r="AF32" s="245"/>
      <c r="AG32" s="242"/>
      <c r="AM32" s="210"/>
      <c r="AN32" s="211"/>
      <c r="AO32" s="245"/>
      <c r="AP32" s="242"/>
      <c r="AT32" s="215"/>
      <c r="AU32" s="215"/>
      <c r="AV32" s="215"/>
      <c r="AW32" s="215"/>
      <c r="AX32" s="215"/>
      <c r="AY32" s="215"/>
      <c r="AZ32" s="215"/>
      <c r="BA32" s="215"/>
      <c r="BB32" s="215"/>
    </row>
    <row r="33" spans="3:54">
      <c r="C33" s="210"/>
      <c r="D33" s="211"/>
      <c r="E33" s="245"/>
      <c r="F33" s="242"/>
      <c r="L33" s="210"/>
      <c r="M33" s="211"/>
      <c r="N33" s="245"/>
      <c r="O33" s="242"/>
      <c r="U33" s="210"/>
      <c r="V33" s="211"/>
      <c r="W33" s="245"/>
      <c r="X33" s="242"/>
      <c r="AD33" s="210"/>
      <c r="AE33" s="211"/>
      <c r="AF33" s="245"/>
      <c r="AG33" s="242"/>
      <c r="AM33" s="210"/>
      <c r="AN33" s="211"/>
      <c r="AO33" s="245"/>
      <c r="AP33" s="242"/>
      <c r="AT33" s="215"/>
      <c r="AU33" s="215"/>
      <c r="AV33" s="215"/>
      <c r="AW33" s="215"/>
      <c r="AX33" s="215"/>
      <c r="AY33" s="215"/>
      <c r="AZ33" s="215"/>
      <c r="BA33" s="215"/>
      <c r="BB33" s="215"/>
    </row>
    <row r="34" spans="3:54">
      <c r="C34" s="210"/>
      <c r="D34" s="211"/>
      <c r="E34" s="245"/>
      <c r="F34" s="242"/>
      <c r="L34" s="210"/>
      <c r="M34" s="211"/>
      <c r="N34" s="245"/>
      <c r="O34" s="242"/>
      <c r="U34" s="210"/>
      <c r="V34" s="211"/>
      <c r="W34" s="245"/>
      <c r="X34" s="242"/>
      <c r="AD34" s="210"/>
      <c r="AE34" s="211"/>
      <c r="AF34" s="245"/>
      <c r="AG34" s="242"/>
      <c r="AM34" s="210"/>
      <c r="AN34" s="211"/>
      <c r="AO34" s="245"/>
      <c r="AP34" s="242"/>
      <c r="AT34" s="215"/>
      <c r="AU34" s="215"/>
      <c r="AV34" s="215"/>
      <c r="AW34" s="215"/>
      <c r="AX34" s="215"/>
      <c r="AY34" s="215"/>
      <c r="AZ34" s="215"/>
      <c r="BA34" s="215"/>
      <c r="BB34" s="215"/>
    </row>
    <row r="35" spans="3:54">
      <c r="C35" s="210"/>
      <c r="D35" s="211"/>
      <c r="E35" s="245"/>
      <c r="F35" s="242"/>
      <c r="L35" s="210"/>
      <c r="M35" s="211"/>
      <c r="N35" s="245"/>
      <c r="O35" s="242"/>
      <c r="U35" s="210"/>
      <c r="V35" s="211"/>
      <c r="W35" s="245"/>
      <c r="X35" s="242"/>
      <c r="AD35" s="210"/>
      <c r="AE35" s="211"/>
      <c r="AF35" s="245"/>
      <c r="AG35" s="242"/>
      <c r="AM35" s="210"/>
      <c r="AN35" s="211"/>
      <c r="AO35" s="245"/>
      <c r="AP35" s="242"/>
      <c r="AT35" s="215"/>
      <c r="AU35" s="215"/>
      <c r="AV35" s="215"/>
      <c r="AW35" s="215"/>
      <c r="AX35" s="215"/>
      <c r="AY35" s="215"/>
      <c r="AZ35" s="215"/>
      <c r="BA35" s="215"/>
      <c r="BB35" s="215"/>
    </row>
    <row r="36" spans="3:54">
      <c r="C36" s="210"/>
      <c r="D36" s="211"/>
      <c r="E36" s="245"/>
      <c r="F36" s="242"/>
      <c r="L36" s="210"/>
      <c r="M36" s="211"/>
      <c r="N36" s="245"/>
      <c r="O36" s="242"/>
      <c r="U36" s="210"/>
      <c r="V36" s="211"/>
      <c r="W36" s="245"/>
      <c r="X36" s="242"/>
      <c r="AD36" s="210"/>
      <c r="AE36" s="211"/>
      <c r="AF36" s="245"/>
      <c r="AG36" s="242"/>
      <c r="AM36" s="210"/>
      <c r="AN36" s="211"/>
      <c r="AO36" s="245"/>
      <c r="AP36" s="242"/>
      <c r="AT36" s="215"/>
      <c r="AU36" s="215"/>
      <c r="AV36" s="215"/>
      <c r="AW36" s="215"/>
      <c r="AX36" s="215"/>
      <c r="AY36" s="215"/>
      <c r="AZ36" s="215"/>
      <c r="BA36" s="215"/>
      <c r="BB36" s="215"/>
    </row>
    <row r="37" spans="3:54">
      <c r="C37" s="210"/>
      <c r="D37" s="211"/>
      <c r="E37" s="245"/>
      <c r="F37" s="242"/>
      <c r="L37" s="210"/>
      <c r="M37" s="211"/>
      <c r="N37" s="245"/>
      <c r="O37" s="242"/>
      <c r="U37" s="210"/>
      <c r="V37" s="211"/>
      <c r="W37" s="245"/>
      <c r="X37" s="242"/>
      <c r="AD37" s="210"/>
      <c r="AE37" s="211"/>
      <c r="AF37" s="245"/>
      <c r="AG37" s="242"/>
      <c r="AM37" s="210"/>
      <c r="AN37" s="211"/>
      <c r="AO37" s="245"/>
      <c r="AP37" s="242"/>
      <c r="AT37" s="215"/>
      <c r="AU37" s="215"/>
      <c r="AV37" s="215"/>
      <c r="AW37" s="215"/>
      <c r="AX37" s="215"/>
      <c r="AY37" s="215"/>
      <c r="AZ37" s="215"/>
      <c r="BA37" s="215"/>
      <c r="BB37" s="215"/>
    </row>
    <row r="38" spans="3:54">
      <c r="C38" s="210"/>
      <c r="D38" s="211"/>
      <c r="E38" s="245"/>
      <c r="F38" s="242"/>
      <c r="L38" s="210"/>
      <c r="M38" s="211"/>
      <c r="N38" s="245"/>
      <c r="O38" s="242"/>
      <c r="U38" s="210"/>
      <c r="V38" s="211"/>
      <c r="W38" s="245"/>
      <c r="X38" s="242"/>
      <c r="AD38" s="210"/>
      <c r="AE38" s="211"/>
      <c r="AF38" s="245"/>
      <c r="AG38" s="242"/>
      <c r="AM38" s="210"/>
      <c r="AN38" s="211"/>
      <c r="AO38" s="245"/>
      <c r="AP38" s="242"/>
      <c r="AT38" s="215"/>
      <c r="AU38" s="215"/>
      <c r="AV38" s="215"/>
      <c r="AW38" s="215"/>
      <c r="AX38" s="215"/>
      <c r="AY38" s="215"/>
      <c r="AZ38" s="215"/>
      <c r="BA38" s="215"/>
      <c r="BB38" s="215"/>
    </row>
    <row r="39" spans="3:54" ht="21.75" customHeight="1">
      <c r="C39" s="75" t="s">
        <v>632</v>
      </c>
      <c r="D39" s="88">
        <f>SUM(D21:D38)</f>
        <v>0</v>
      </c>
      <c r="E39" s="74"/>
      <c r="F39" s="73"/>
      <c r="L39" s="75" t="s">
        <v>632</v>
      </c>
      <c r="M39" s="88">
        <f>SUM(M21:M38)</f>
        <v>0</v>
      </c>
      <c r="N39" s="74"/>
      <c r="O39" s="73"/>
      <c r="U39" s="75" t="s">
        <v>632</v>
      </c>
      <c r="V39" s="88">
        <f>SUM(V21:V38)</f>
        <v>0</v>
      </c>
      <c r="W39" s="74"/>
      <c r="X39" s="73"/>
      <c r="AD39" s="75" t="s">
        <v>632</v>
      </c>
      <c r="AE39" s="88">
        <f>SUM(AE21:AE38)</f>
        <v>0</v>
      </c>
      <c r="AF39" s="74"/>
      <c r="AG39" s="73"/>
      <c r="AM39" s="75" t="s">
        <v>632</v>
      </c>
      <c r="AN39" s="88">
        <f>SUM(AN21:AN38)</f>
        <v>0</v>
      </c>
      <c r="AO39" s="74"/>
      <c r="AP39" s="73"/>
      <c r="AT39" s="218">
        <f>D39</f>
        <v>0</v>
      </c>
      <c r="AU39" s="218">
        <f>M39</f>
        <v>0</v>
      </c>
      <c r="AV39" s="218">
        <f>V39</f>
        <v>0</v>
      </c>
      <c r="AW39" s="218">
        <f>AE39</f>
        <v>0</v>
      </c>
      <c r="AX39" s="218">
        <f>AN39</f>
        <v>0</v>
      </c>
      <c r="AY39" s="219">
        <f>SUM(AT39:AX39)</f>
        <v>0</v>
      </c>
      <c r="AZ39" s="251" t="str">
        <f>IF(AY39&gt;=900000,"◯","×")</f>
        <v>×</v>
      </c>
      <c r="BA39" s="215"/>
      <c r="BB39" s="215"/>
    </row>
    <row r="40" spans="3:54">
      <c r="AT40" s="215"/>
      <c r="AU40" s="215"/>
      <c r="AV40" s="215"/>
      <c r="AW40" s="215"/>
      <c r="AX40" s="215"/>
      <c r="AY40" s="215"/>
      <c r="AZ40" s="215"/>
      <c r="BA40" s="215"/>
      <c r="BB40" s="215"/>
    </row>
    <row r="41" spans="3:54">
      <c r="AT41" s="215"/>
      <c r="AU41" s="215"/>
      <c r="AV41" s="215"/>
      <c r="AW41" s="215"/>
      <c r="AX41" s="215"/>
      <c r="AY41" s="215"/>
      <c r="AZ41" s="215"/>
      <c r="BA41" s="215"/>
      <c r="BB41" s="215"/>
    </row>
    <row r="42" spans="3:54" ht="15" hidden="1" customHeight="1">
      <c r="C42" s="70" t="s">
        <v>628</v>
      </c>
      <c r="D42" s="162" t="str">
        <f>AT42</f>
        <v>該当する項目が全て選択・入力されているか確認してください。</v>
      </c>
      <c r="L42" s="70" t="s">
        <v>628</v>
      </c>
      <c r="M42" s="162" t="str">
        <f>AU42</f>
        <v>該当する項目が全て選択・入力されているか確認してください。</v>
      </c>
      <c r="U42" s="70" t="s">
        <v>628</v>
      </c>
      <c r="V42" s="80" t="str">
        <f>AV42</f>
        <v>該当する項目が全て選択・入力されているか確認してください。</v>
      </c>
      <c r="AD42" s="70" t="s">
        <v>628</v>
      </c>
      <c r="AE42" s="162" t="str">
        <f>AW42</f>
        <v>該当する項目が全て選択・入力されているか確認してください。</v>
      </c>
      <c r="AM42" s="70" t="s">
        <v>628</v>
      </c>
      <c r="AN42" s="162"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220"/>
      <c r="AZ42" s="215"/>
      <c r="BA42" s="215"/>
      <c r="BB42" s="215"/>
    </row>
    <row r="43" spans="3:54" ht="11.25" hidden="1" customHeight="1">
      <c r="C43" s="70" t="s">
        <v>627</v>
      </c>
      <c r="D43" s="162" t="str">
        <f>AT43</f>
        <v>金額を確認してください。</v>
      </c>
      <c r="L43" s="70" t="s">
        <v>627</v>
      </c>
      <c r="M43" s="162" t="str">
        <f>AU43</f>
        <v>金額を確認してください。</v>
      </c>
      <c r="U43" s="70" t="s">
        <v>627</v>
      </c>
      <c r="V43" s="80" t="str">
        <f>AV43</f>
        <v>金額を確認してください。</v>
      </c>
      <c r="AD43" s="70" t="s">
        <v>627</v>
      </c>
      <c r="AE43" s="162" t="str">
        <f>AW43</f>
        <v>金額を確認してください。</v>
      </c>
      <c r="AM43" s="70" t="s">
        <v>627</v>
      </c>
      <c r="AN43" s="162"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220"/>
      <c r="AZ43" s="215"/>
      <c r="BA43" s="215"/>
      <c r="BB43" s="215"/>
    </row>
    <row r="44" spans="3:54" ht="20.25" customHeight="1">
      <c r="AT44" s="215" t="str">
        <f>IF(AND((D42="◯"),(D43="◯")),"提出可能","提出不可")</f>
        <v>提出不可</v>
      </c>
      <c r="AU44" s="215" t="str">
        <f>IF(AND((M42="◯"),(M43="◯")),"提出可能","提出不可")</f>
        <v>提出不可</v>
      </c>
      <c r="AV44" s="215" t="str">
        <f>IF(AND((V42="◯"),(V43="◯")),"提出可能","提出不可")</f>
        <v>提出不可</v>
      </c>
      <c r="AW44" s="215" t="str">
        <f>IF(AND((AE42="◯"),(AE43="◯")),"提出可能","提出不可")</f>
        <v>提出不可</v>
      </c>
      <c r="AX44" s="215" t="str">
        <f>IF(AND((AN42="◯"),(AN43="◯")),"提出可能","提出不可")</f>
        <v>提出不可</v>
      </c>
      <c r="AY44" s="215"/>
      <c r="AZ44" s="215"/>
      <c r="BA44" s="215"/>
      <c r="BB44" s="215"/>
    </row>
  </sheetData>
  <sheetProtection algorithmName="SHA-512" hashValue="bYEalZIpteC4PZuC/atypLJqgH/wTjHu0cRWCVbRZiTtzemkqXwK7kcYUO8ozs614TZL5J8axGNZFjBPR2BN0A==" saltValue="MdB/R5qLbuheyUjCx3jtAQ==" spinCount="100000" sheet="1" formatCells="0" formatColumns="0" formatRows="0"/>
  <mergeCells count="20">
    <mergeCell ref="D9:H9"/>
    <mergeCell ref="M9:Q9"/>
    <mergeCell ref="V9:Z9"/>
    <mergeCell ref="AE9:AI9"/>
    <mergeCell ref="AN9:AR9"/>
    <mergeCell ref="D8:H8"/>
    <mergeCell ref="M8:Q8"/>
    <mergeCell ref="V8:Z8"/>
    <mergeCell ref="AE8:AI8"/>
    <mergeCell ref="AN8:AR8"/>
    <mergeCell ref="D17:H17"/>
    <mergeCell ref="M17:Q17"/>
    <mergeCell ref="V17:Z17"/>
    <mergeCell ref="AE17:AI17"/>
    <mergeCell ref="AN17:AR17"/>
    <mergeCell ref="D10:H10"/>
    <mergeCell ref="M10:Q10"/>
    <mergeCell ref="V10:Z10"/>
    <mergeCell ref="AE10:AI10"/>
    <mergeCell ref="AN10:AR10"/>
  </mergeCells>
  <phoneticPr fontId="1"/>
  <conditionalFormatting sqref="C21:C22 E21:E22 U21:U22 W21:W22 AD21:AD22 AF21:AF22 AM21:AM22 AO21:AO22 C25:C38 E25:E38 U25:U38 W25:W38 AD25:AD38 AF25:AF38 AM25:AM38 AO25:AO38">
    <cfRule type="expression" dxfId="862" priority="138">
      <formula>ISTEXT(C21:C38)</formula>
    </cfRule>
  </conditionalFormatting>
  <conditionalFormatting sqref="C23:C24 E23:E24 U23:U24 W23:W24 AD23:AD24 AF23:AF24 AM23:AM24 AO23:AO24">
    <cfRule type="expression" dxfId="861" priority="155">
      <formula>ISTEXT(C23:C39)</formula>
    </cfRule>
  </conditionalFormatting>
  <conditionalFormatting sqref="D11">
    <cfRule type="expression" dxfId="860" priority="144">
      <formula>ISNUMBER(D11)</formula>
    </cfRule>
  </conditionalFormatting>
  <conditionalFormatting sqref="D11:D14">
    <cfRule type="expression" dxfId="859" priority="73">
      <formula>$D$8="外国人入学生の受入れのための環境整備（構内サイン設置）"</formula>
    </cfRule>
  </conditionalFormatting>
  <conditionalFormatting sqref="D12">
    <cfRule type="expression" dxfId="858" priority="11">
      <formula>ISNUMBER($D12)</formula>
    </cfRule>
  </conditionalFormatting>
  <conditionalFormatting sqref="D12:D16">
    <cfRule type="expression" dxfId="857" priority="139">
      <formula>ISTEXT(D12)</formula>
    </cfRule>
  </conditionalFormatting>
  <conditionalFormatting sqref="D16">
    <cfRule type="expression" dxfId="856" priority="72">
      <formula>$D$8="外国人入学生の受入れのための環境整備（構内サイン設置）"</formula>
    </cfRule>
  </conditionalFormatting>
  <conditionalFormatting sqref="D21:D22 V21:V22 AE21:AE22 AN21:AN22 D25:D38 V25:V38 AE25:AE38 AN25:AN38">
    <cfRule type="expression" dxfId="855" priority="136">
      <formula>ISNUMBER(D21:D38)</formula>
    </cfRule>
  </conditionalFormatting>
  <conditionalFormatting sqref="D23:D24 V23:V24 AE23:AE24 AN23:AN24">
    <cfRule type="expression" dxfId="854" priority="157">
      <formula>ISNUMBER(D23:D39)</formula>
    </cfRule>
  </conditionalFormatting>
  <conditionalFormatting sqref="D42:D43">
    <cfRule type="expression" dxfId="853" priority="135">
      <formula>D42="◯"</formula>
    </cfRule>
  </conditionalFormatting>
  <conditionalFormatting sqref="D8:E8">
    <cfRule type="expression" dxfId="852" priority="150">
      <formula>ISTEXT(C8)</formula>
    </cfRule>
  </conditionalFormatting>
  <conditionalFormatting sqref="D8:H8">
    <cfRule type="expression" dxfId="851" priority="147">
      <formula>D8=""</formula>
    </cfRule>
  </conditionalFormatting>
  <conditionalFormatting sqref="D9:H9">
    <cfRule type="expression" dxfId="850" priority="149">
      <formula>NOT($D8="その他")</formula>
    </cfRule>
    <cfRule type="expression" dxfId="849" priority="148">
      <formula>ISTEXT(D9)</formula>
    </cfRule>
    <cfRule type="expression" dxfId="848" priority="146">
      <formula>D8=""</formula>
    </cfRule>
  </conditionalFormatting>
  <conditionalFormatting sqref="D17:H17 D10:H10">
    <cfRule type="expression" dxfId="847" priority="145">
      <formula>ISTEXT(D10)</formula>
    </cfRule>
  </conditionalFormatting>
  <conditionalFormatting sqref="D17:H17">
    <cfRule type="expression" dxfId="846" priority="71">
      <formula>$D$8="外国人入学生の受入れのための環境整備（構内サイン設置）"</formula>
    </cfRule>
    <cfRule type="expression" dxfId="845" priority="134">
      <formula>$D$16="◯"</formula>
    </cfRule>
  </conditionalFormatting>
  <conditionalFormatting sqref="F21:F22 X21:X22 AG21:AG22 AP21:AP22 F25:F38 X25:X38 AG25:AG38 AP25:AP38">
    <cfRule type="expression" dxfId="844" priority="137">
      <formula>ISTEXT( F21:F38)</formula>
    </cfRule>
  </conditionalFormatting>
  <conditionalFormatting sqref="F23:F24 X23:X24 AG23:AG24 AP23:AP24">
    <cfRule type="expression" dxfId="843" priority="156">
      <formula>ISTEXT( F23:F39)</formula>
    </cfRule>
  </conditionalFormatting>
  <conditionalFormatting sqref="F8:H8">
    <cfRule type="expression" dxfId="842" priority="154">
      <formula>ISTEXT(#REF!)</formula>
    </cfRule>
  </conditionalFormatting>
  <conditionalFormatting sqref="H2">
    <cfRule type="containsBlanks" priority="10">
      <formula>LEN(TRIM(H2))=0</formula>
    </cfRule>
    <cfRule type="containsBlanks" dxfId="841" priority="9">
      <formula>LEN(TRIM(H2))=0</formula>
    </cfRule>
  </conditionalFormatting>
  <conditionalFormatting sqref="L21:L38">
    <cfRule type="expression" dxfId="840" priority="12">
      <formula>ISTEXT(L21:L38)</formula>
    </cfRule>
  </conditionalFormatting>
  <conditionalFormatting sqref="M11">
    <cfRule type="expression" dxfId="839" priority="62">
      <formula>ISNUMBER(M11)</formula>
    </cfRule>
  </conditionalFormatting>
  <conditionalFormatting sqref="M11:M14">
    <cfRule type="expression" dxfId="838" priority="52">
      <formula>$M$8="外国人入学生の受入れのための環境整備（構内サイン設置）"</formula>
    </cfRule>
  </conditionalFormatting>
  <conditionalFormatting sqref="M12:M16">
    <cfRule type="expression" dxfId="837" priority="57">
      <formula>ISTEXT(M12)</formula>
    </cfRule>
  </conditionalFormatting>
  <conditionalFormatting sqref="M16">
    <cfRule type="expression" dxfId="836" priority="51">
      <formula>$M$8="外国人入学生の受入れのための環境整備（構内サイン設置）"</formula>
    </cfRule>
  </conditionalFormatting>
  <conditionalFormatting sqref="M21:M22 M25:M38">
    <cfRule type="expression" dxfId="835" priority="47">
      <formula>ISNUMBER(M21:M38)</formula>
    </cfRule>
  </conditionalFormatting>
  <conditionalFormatting sqref="M42:M43">
    <cfRule type="expression" dxfId="834" priority="131">
      <formula>M42="◯"</formula>
    </cfRule>
  </conditionalFormatting>
  <conditionalFormatting sqref="M8:N8">
    <cfRule type="expression" dxfId="833" priority="44">
      <formula>ISTEXT(L8)</formula>
    </cfRule>
  </conditionalFormatting>
  <conditionalFormatting sqref="M8:Q8">
    <cfRule type="expression" dxfId="832" priority="43">
      <formula>M8=""</formula>
    </cfRule>
  </conditionalFormatting>
  <conditionalFormatting sqref="M9:Q9">
    <cfRule type="expression" dxfId="831" priority="66">
      <formula>ISTEXT(M9)</formula>
    </cfRule>
    <cfRule type="expression" dxfId="830" priority="64">
      <formula>M8=""</formula>
    </cfRule>
    <cfRule type="expression" dxfId="829" priority="67">
      <formula>NOT($M8="その他")</formula>
    </cfRule>
  </conditionalFormatting>
  <conditionalFormatting sqref="M17:Q17 M10:Q10">
    <cfRule type="expression" dxfId="828" priority="63">
      <formula>ISTEXT(M10)</formula>
    </cfRule>
  </conditionalFormatting>
  <conditionalFormatting sqref="M17:Q17">
    <cfRule type="expression" dxfId="827" priority="56">
      <formula>$M$16="◯"</formula>
    </cfRule>
    <cfRule type="expression" dxfId="826" priority="50">
      <formula>$M$8="外国人入学生の受入れのための環境整備（構内サイン設置）"</formula>
    </cfRule>
  </conditionalFormatting>
  <conditionalFormatting sqref="N21:N38">
    <cfRule type="expression" dxfId="825" priority="49">
      <formula>ISTEXT(N21:N38)</formula>
    </cfRule>
  </conditionalFormatting>
  <conditionalFormatting sqref="O21:O22 O25:O38">
    <cfRule type="expression" dxfId="824" priority="48">
      <formula>ISTEXT( O21:O38)</formula>
    </cfRule>
  </conditionalFormatting>
  <conditionalFormatting sqref="O8:Q8">
    <cfRule type="expression" dxfId="823" priority="46">
      <formula>ISTEXT(#REF!)</formula>
    </cfRule>
  </conditionalFormatting>
  <conditionalFormatting sqref="Q2">
    <cfRule type="containsBlanks" dxfId="822" priority="7">
      <formula>LEN(TRIM(Q2))=0</formula>
    </cfRule>
    <cfRule type="containsBlanks" priority="8">
      <formula>LEN(TRIM(Q2))=0</formula>
    </cfRule>
  </conditionalFormatting>
  <conditionalFormatting sqref="V11">
    <cfRule type="expression" dxfId="821" priority="120">
      <formula>ISNUMBER(V11)</formula>
    </cfRule>
  </conditionalFormatting>
  <conditionalFormatting sqref="V11:V14">
    <cfRule type="expression" dxfId="820" priority="27">
      <formula>$V$8="外国人入学生の受入れのための環境整備（構内サイン設置）"</formula>
    </cfRule>
  </conditionalFormatting>
  <conditionalFormatting sqref="V12:V16">
    <cfRule type="expression" dxfId="819" priority="115">
      <formula>ISTEXT(V12)</formula>
    </cfRule>
  </conditionalFormatting>
  <conditionalFormatting sqref="V16">
    <cfRule type="expression" dxfId="818" priority="26">
      <formula>$V$8="外国人入学生の受入れのための環境整備（構内サイン設置）"</formula>
    </cfRule>
  </conditionalFormatting>
  <conditionalFormatting sqref="V42:V43">
    <cfRule type="expression" dxfId="817" priority="114">
      <formula>V42="◯"</formula>
    </cfRule>
  </conditionalFormatting>
  <conditionalFormatting sqref="V8:W8">
    <cfRule type="expression" dxfId="816" priority="40">
      <formula>ISTEXT(U8)</formula>
    </cfRule>
  </conditionalFormatting>
  <conditionalFormatting sqref="V8:Z8">
    <cfRule type="expression" dxfId="815" priority="39">
      <formula>V8=""</formula>
    </cfRule>
  </conditionalFormatting>
  <conditionalFormatting sqref="V9:Z9">
    <cfRule type="expression" dxfId="814" priority="125">
      <formula>NOT($D8="その他")</formula>
    </cfRule>
    <cfRule type="expression" dxfId="813" priority="124">
      <formula>ISTEXT(V9)</formula>
    </cfRule>
    <cfRule type="expression" dxfId="812" priority="122">
      <formula>V8=""</formula>
    </cfRule>
  </conditionalFormatting>
  <conditionalFormatting sqref="V17:Z17 V10:Z10">
    <cfRule type="expression" dxfId="811" priority="121">
      <formula>ISTEXT(V10)</formula>
    </cfRule>
  </conditionalFormatting>
  <conditionalFormatting sqref="V17:Z17">
    <cfRule type="expression" dxfId="810" priority="25">
      <formula>$V$8="外国人入学生の受入れのための環境整備（構内サイン設置）"</formula>
    </cfRule>
    <cfRule type="expression" dxfId="809" priority="113">
      <formula>$V$16="◯"</formula>
    </cfRule>
  </conditionalFormatting>
  <conditionalFormatting sqref="X8:Z8">
    <cfRule type="expression" dxfId="808" priority="42">
      <formula>ISTEXT(#REF!)</formula>
    </cfRule>
  </conditionalFormatting>
  <conditionalFormatting sqref="Z2">
    <cfRule type="containsBlanks" dxfId="807" priority="5">
      <formula>LEN(TRIM(Z2))=0</formula>
    </cfRule>
    <cfRule type="containsBlanks" priority="6">
      <formula>LEN(TRIM(Z2))=0</formula>
    </cfRule>
  </conditionalFormatting>
  <conditionalFormatting sqref="AE11">
    <cfRule type="expression" dxfId="806" priority="102">
      <formula>ISNUMBER(AE11)</formula>
    </cfRule>
  </conditionalFormatting>
  <conditionalFormatting sqref="AE11:AE14">
    <cfRule type="expression" dxfId="805" priority="21">
      <formula>$AE$8="外国人入学生の受入れのための環境整備（構内サイン設置）"</formula>
    </cfRule>
  </conditionalFormatting>
  <conditionalFormatting sqref="AE12:AE16">
    <cfRule type="expression" dxfId="804" priority="97">
      <formula>ISTEXT(AE12)</formula>
    </cfRule>
  </conditionalFormatting>
  <conditionalFormatting sqref="AE16">
    <cfRule type="expression" dxfId="803" priority="20">
      <formula>$AE$8="外国人入学生の受入れのための環境整備（構内サイン設置）"</formula>
    </cfRule>
  </conditionalFormatting>
  <conditionalFormatting sqref="AE42:AE43">
    <cfRule type="expression" dxfId="802" priority="96">
      <formula>AE42="◯"</formula>
    </cfRule>
  </conditionalFormatting>
  <conditionalFormatting sqref="AE8:AF8">
    <cfRule type="expression" dxfId="801" priority="32">
      <formula>ISTEXT(AD8)</formula>
    </cfRule>
  </conditionalFormatting>
  <conditionalFormatting sqref="AE8:AI8">
    <cfRule type="expression" dxfId="800" priority="31">
      <formula>AE8=""</formula>
    </cfRule>
  </conditionalFormatting>
  <conditionalFormatting sqref="AE9:AI9">
    <cfRule type="expression" dxfId="799" priority="107">
      <formula>NOT($D8="その他")</formula>
    </cfRule>
    <cfRule type="expression" dxfId="798" priority="104">
      <formula>AE8=""</formula>
    </cfRule>
    <cfRule type="expression" dxfId="797" priority="106">
      <formula>ISTEXT(AE9)</formula>
    </cfRule>
  </conditionalFormatting>
  <conditionalFormatting sqref="AE17:AI17 AE10:AI10">
    <cfRule type="expression" dxfId="796" priority="103">
      <formula>ISTEXT(AE10)</formula>
    </cfRule>
  </conditionalFormatting>
  <conditionalFormatting sqref="AE17:AI17">
    <cfRule type="expression" dxfId="795" priority="19">
      <formula>$AE$8="外国人入学生の受入れのための環境整備（構内サイン設置）"</formula>
    </cfRule>
    <cfRule type="expression" dxfId="794" priority="95">
      <formula>$AE$16="◯"</formula>
    </cfRule>
  </conditionalFormatting>
  <conditionalFormatting sqref="AG8:AI8">
    <cfRule type="expression" dxfId="793" priority="34">
      <formula>ISTEXT(#REF!)</formula>
    </cfRule>
  </conditionalFormatting>
  <conditionalFormatting sqref="AI2">
    <cfRule type="containsBlanks" priority="4">
      <formula>LEN(TRIM(AI2))=0</formula>
    </cfRule>
    <cfRule type="containsBlanks" dxfId="792" priority="3">
      <formula>LEN(TRIM(AI2))=0</formula>
    </cfRule>
  </conditionalFormatting>
  <conditionalFormatting sqref="AN11">
    <cfRule type="expression" dxfId="791" priority="84">
      <formula>ISNUMBER(AN11)</formula>
    </cfRule>
  </conditionalFormatting>
  <conditionalFormatting sqref="AN11:AN14">
    <cfRule type="expression" dxfId="790" priority="15">
      <formula>$AN$8="外国人入学生の受入れのための環境整備（構内サイン設置）"</formula>
    </cfRule>
  </conditionalFormatting>
  <conditionalFormatting sqref="AN12:AN16">
    <cfRule type="expression" dxfId="789" priority="79">
      <formula>ISTEXT(AN12)</formula>
    </cfRule>
  </conditionalFormatting>
  <conditionalFormatting sqref="AN16">
    <cfRule type="expression" dxfId="788" priority="14">
      <formula>$AN$8="外国人入学生の受入れのための環境整備（構内サイン設置）"</formula>
    </cfRule>
  </conditionalFormatting>
  <conditionalFormatting sqref="AN42:AN43">
    <cfRule type="expression" dxfId="787" priority="78">
      <formula>AN42="◯"</formula>
    </cfRule>
  </conditionalFormatting>
  <conditionalFormatting sqref="AN8:AO8">
    <cfRule type="expression" dxfId="786" priority="36">
      <formula>ISTEXT(AM8)</formula>
    </cfRule>
  </conditionalFormatting>
  <conditionalFormatting sqref="AN8:AR8">
    <cfRule type="expression" dxfId="785" priority="35">
      <formula>AN8=""</formula>
    </cfRule>
  </conditionalFormatting>
  <conditionalFormatting sqref="AN9:AR9">
    <cfRule type="expression" dxfId="784" priority="89">
      <formula>NOT($D8="その他")</formula>
    </cfRule>
    <cfRule type="expression" dxfId="783" priority="88">
      <formula>ISTEXT(AN9)</formula>
    </cfRule>
    <cfRule type="expression" dxfId="782" priority="86">
      <formula>AN8=""</formula>
    </cfRule>
  </conditionalFormatting>
  <conditionalFormatting sqref="AN17:AR17 AN10:AR10">
    <cfRule type="expression" dxfId="781" priority="85">
      <formula>ISTEXT(AN10)</formula>
    </cfRule>
  </conditionalFormatting>
  <conditionalFormatting sqref="AN17:AR17">
    <cfRule type="expression" dxfId="780" priority="77">
      <formula>$AN$16="◯"</formula>
    </cfRule>
    <cfRule type="expression" dxfId="779" priority="13">
      <formula>$AN$8="外国人入学生の受入れのための環境整備（構内サイン設置）"</formula>
    </cfRule>
  </conditionalFormatting>
  <conditionalFormatting sqref="AP8:AR8">
    <cfRule type="expression" dxfId="778" priority="38">
      <formula>ISTEXT(#REF!)</formula>
    </cfRule>
  </conditionalFormatting>
  <conditionalFormatting sqref="AR2">
    <cfRule type="containsBlanks" dxfId="777" priority="1">
      <formula>LEN(TRIM(AR2))=0</formula>
    </cfRule>
    <cfRule type="containsBlanks" priority="2">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sheet!$B$1:$B$3</xm:f>
          </x14:formula1>
          <xm:sqref>M14:M16 D14:D16 AN12 AN14:AN16 V12 V14:V16 AE12 AE14:AE16</xm:sqref>
        </x14:dataValidation>
        <x14:dataValidation type="list" allowBlank="1" showInputMessage="1" showErrorMessage="1" xr:uid="{00000000-0002-0000-0700-000001000000}">
          <x14:formula1>
            <xm:f>sheet!$B$107:$B$108</xm:f>
          </x14:formula1>
          <xm:sqref>D8:H8 M8:Q8 V8:Z8 AN8:AR8 AE8:AI8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BF52"/>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125" customWidth="1"/>
    <col min="7" max="7" width="12"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5.875" customWidth="1"/>
    <col min="16" max="16" width="12" customWidth="1"/>
    <col min="17" max="17" width="17.25" customWidth="1"/>
    <col min="18" max="19" width="1" customWidth="1"/>
    <col min="20" max="20" width="2.5" customWidth="1"/>
    <col min="21" max="21" width="19.25" customWidth="1"/>
    <col min="22" max="22" width="11.125" customWidth="1"/>
    <col min="23" max="23" width="12.75" customWidth="1"/>
    <col min="24" max="24" width="15.25" customWidth="1"/>
    <col min="25" max="25" width="12" customWidth="1"/>
    <col min="26" max="26" width="16.125" customWidth="1"/>
    <col min="27" max="28" width="1" customWidth="1"/>
    <col min="29" max="29" width="2.5" customWidth="1"/>
    <col min="30" max="30" width="18.5" customWidth="1"/>
    <col min="31" max="31" width="11.125" customWidth="1"/>
    <col min="32" max="32" width="12.75" customWidth="1"/>
    <col min="33" max="33" width="15.5" customWidth="1"/>
    <col min="34" max="34" width="12" customWidth="1"/>
    <col min="35" max="35" width="17.125" customWidth="1"/>
    <col min="36" max="37" width="1" customWidth="1"/>
    <col min="38" max="38" width="2.5" customWidth="1"/>
    <col min="39" max="39" width="18.25" customWidth="1"/>
    <col min="40" max="40" width="11.375" customWidth="1"/>
    <col min="41" max="41" width="11.75" customWidth="1"/>
    <col min="42" max="42" width="15.625" customWidth="1"/>
    <col min="43" max="43" width="12" customWidth="1"/>
    <col min="44" max="44" width="16.75" customWidth="1"/>
    <col min="45" max="45" width="1.375" hidden="1" customWidth="1"/>
    <col min="46" max="50" width="24.5" hidden="1" customWidth="1"/>
    <col min="51" max="51" width="12.75" hidden="1" customWidth="1"/>
    <col min="52" max="52" width="7.25" hidden="1" customWidth="1"/>
    <col min="53" max="53" width="9" hidden="1" customWidth="1"/>
    <col min="54" max="54" width="2.75" hidden="1" customWidth="1"/>
    <col min="55" max="55" width="4.25" customWidth="1"/>
  </cols>
  <sheetData>
    <row r="1" spans="2:58">
      <c r="AT1" t="s">
        <v>635</v>
      </c>
      <c r="AU1" t="s">
        <v>636</v>
      </c>
      <c r="AV1" t="s">
        <v>637</v>
      </c>
      <c r="AW1" t="s">
        <v>638</v>
      </c>
      <c r="AX1" t="s">
        <v>639</v>
      </c>
      <c r="AY1" t="s">
        <v>825</v>
      </c>
      <c r="BA1" t="s">
        <v>642</v>
      </c>
    </row>
    <row r="2" spans="2:58">
      <c r="G2" s="69" t="s">
        <v>1</v>
      </c>
      <c r="H2" s="199">
        <f>'提出表（表紙）'!$I2</f>
        <v>0</v>
      </c>
      <c r="P2" s="69" t="s">
        <v>1</v>
      </c>
      <c r="Q2" s="199">
        <f>'提出表（表紙）'!$I2</f>
        <v>0</v>
      </c>
      <c r="Y2" s="69" t="s">
        <v>1</v>
      </c>
      <c r="Z2" s="199">
        <f>'提出表（表紙）'!$I2</f>
        <v>0</v>
      </c>
      <c r="AH2" s="69" t="s">
        <v>1</v>
      </c>
      <c r="AI2" s="199">
        <f>'提出表（表紙）'!$I2</f>
        <v>0</v>
      </c>
      <c r="AQ2" s="69" t="s">
        <v>1</v>
      </c>
      <c r="AR2" s="199">
        <f>'提出表（表紙）'!$I2</f>
        <v>0</v>
      </c>
      <c r="AT2" s="6"/>
    </row>
    <row r="3" spans="2:58">
      <c r="G3" s="69" t="s">
        <v>0</v>
      </c>
      <c r="H3" s="199" t="str">
        <f>'提出表（表紙）'!$I3</f>
        <v/>
      </c>
      <c r="P3" s="69" t="s">
        <v>0</v>
      </c>
      <c r="Q3" s="199" t="str">
        <f>'提出表（表紙）'!$I3</f>
        <v/>
      </c>
      <c r="Y3" s="69" t="s">
        <v>0</v>
      </c>
      <c r="Z3" s="199" t="str">
        <f>'提出表（表紙）'!$I3</f>
        <v/>
      </c>
      <c r="AH3" s="69" t="s">
        <v>0</v>
      </c>
      <c r="AI3" s="199" t="str">
        <f>'提出表（表紙）'!$I3</f>
        <v/>
      </c>
      <c r="AQ3" s="69" t="s">
        <v>0</v>
      </c>
      <c r="AR3" s="199" t="str">
        <f>'提出表（表紙）'!$I3</f>
        <v/>
      </c>
      <c r="AT3" s="1"/>
    </row>
    <row r="4" spans="2:58">
      <c r="AT4" s="1"/>
    </row>
    <row r="5" spans="2:58" ht="23.25" customHeight="1">
      <c r="C5" s="86" t="s">
        <v>1748</v>
      </c>
      <c r="D5" s="61"/>
      <c r="G5" s="183"/>
      <c r="H5" s="67"/>
      <c r="L5" s="86" t="s">
        <v>1748</v>
      </c>
      <c r="M5" s="61"/>
      <c r="P5" s="183"/>
      <c r="Q5" s="67"/>
      <c r="U5" s="86" t="s">
        <v>1748</v>
      </c>
      <c r="V5" s="61"/>
      <c r="Y5" s="183"/>
      <c r="Z5" s="67"/>
      <c r="AD5" s="86" t="s">
        <v>1748</v>
      </c>
      <c r="AE5" s="61"/>
      <c r="AH5" s="183"/>
      <c r="AI5" s="67"/>
      <c r="AM5" s="86" t="s">
        <v>1748</v>
      </c>
      <c r="AN5" s="61"/>
      <c r="AQ5" s="183"/>
      <c r="AR5" s="67"/>
      <c r="AT5" s="226" t="str">
        <f>IF(AT41="提出不可","提出可能が表示されてから提出表に◯をしてください。","提出可能")</f>
        <v>提出可能が表示されてから提出表に◯をしてください。</v>
      </c>
      <c r="AU5" s="226" t="str">
        <f>IF(AU41="提出不可","提出可能が表示されてから提出表に◯をしてください。","提出可能")</f>
        <v>提出可能が表示されてから提出表に◯をしてください。</v>
      </c>
      <c r="AV5" s="226" t="str">
        <f>IF(AV41="提出不可","提出可能が表示されてから提出表に◯をしてください。","提出可能")</f>
        <v>提出可能が表示されてから提出表に◯をしてください。</v>
      </c>
      <c r="AW5" s="226" t="str">
        <f>IF(AW41="提出不可","提出可能が表示されてから提出表に◯をしてください。","提出可能")</f>
        <v>提出可能が表示されてから提出表に◯をしてください。</v>
      </c>
      <c r="AX5" s="226" t="str">
        <f>IF(AX41="提出不可","提出可能が表示されてから提出表に◯をしてください。","提出可能")</f>
        <v>提出可能が表示されてから提出表に◯をしてください。</v>
      </c>
    </row>
    <row r="6" spans="2:58" ht="7.5" customHeight="1">
      <c r="C6" s="61"/>
      <c r="D6" s="61"/>
      <c r="G6" s="71"/>
      <c r="H6" s="67"/>
      <c r="L6" s="61"/>
      <c r="M6" s="61"/>
      <c r="P6" s="71"/>
      <c r="Q6" s="67"/>
      <c r="U6" s="61"/>
      <c r="V6" s="61"/>
      <c r="Y6" s="71"/>
      <c r="Z6" s="67"/>
      <c r="AD6" s="61"/>
      <c r="AE6" s="61"/>
      <c r="AH6" s="71"/>
      <c r="AI6" s="67"/>
      <c r="AM6" s="61"/>
      <c r="AN6" s="61"/>
      <c r="AQ6" s="71"/>
      <c r="AR6" s="67"/>
      <c r="AT6" s="65"/>
      <c r="AU6" s="65"/>
      <c r="AV6" s="65"/>
      <c r="AW6" s="65"/>
      <c r="AX6" s="65"/>
    </row>
    <row r="7" spans="2:58">
      <c r="C7" s="62" t="s">
        <v>837</v>
      </c>
      <c r="L7" s="62" t="s">
        <v>837</v>
      </c>
      <c r="U7" s="62" t="s">
        <v>837</v>
      </c>
      <c r="AD7" s="62" t="s">
        <v>837</v>
      </c>
      <c r="AM7" s="62" t="s">
        <v>837</v>
      </c>
      <c r="AT7" s="216"/>
      <c r="AU7" s="216"/>
      <c r="AV7" s="216"/>
      <c r="AW7" s="216"/>
      <c r="AX7" s="216"/>
    </row>
    <row r="8" spans="2:58" ht="30" customHeight="1">
      <c r="B8" s="95" t="s">
        <v>649</v>
      </c>
      <c r="C8" s="144" t="s">
        <v>753</v>
      </c>
      <c r="D8" s="387"/>
      <c r="E8" s="388"/>
      <c r="F8" s="388"/>
      <c r="G8" s="388"/>
      <c r="H8" s="389"/>
      <c r="K8" s="95" t="s">
        <v>649</v>
      </c>
      <c r="L8" s="144" t="s">
        <v>753</v>
      </c>
      <c r="M8" s="387"/>
      <c r="N8" s="388"/>
      <c r="O8" s="388"/>
      <c r="P8" s="388"/>
      <c r="Q8" s="389"/>
      <c r="T8" s="95" t="s">
        <v>649</v>
      </c>
      <c r="U8" s="144" t="s">
        <v>753</v>
      </c>
      <c r="V8" s="387"/>
      <c r="W8" s="388"/>
      <c r="X8" s="388"/>
      <c r="Y8" s="388"/>
      <c r="Z8" s="389"/>
      <c r="AC8" s="95" t="s">
        <v>649</v>
      </c>
      <c r="AD8" s="144" t="s">
        <v>753</v>
      </c>
      <c r="AE8" s="387"/>
      <c r="AF8" s="388"/>
      <c r="AG8" s="388"/>
      <c r="AH8" s="388"/>
      <c r="AI8" s="389"/>
      <c r="AL8" s="95" t="s">
        <v>649</v>
      </c>
      <c r="AM8" s="144" t="s">
        <v>753</v>
      </c>
      <c r="AN8" s="387"/>
      <c r="AO8" s="388"/>
      <c r="AP8" s="388"/>
      <c r="AQ8" s="388"/>
      <c r="AR8" s="389"/>
      <c r="AT8" s="217" t="str">
        <f>IF(D8="その他","",IF(D8="情報通信技術活用支援員の配置","◯",IF(D8="児童生徒が授業で使用するICT教育設備の保守・管理の外部委託","◯",IF(D8="児童生徒が授業で使用するICT教育設備のリース契約（１人１台端末の整備を除く）","◯",IF(D8="フィルタリングソフトやMDM（Mobile Device Management）等の管理ツールの導入","◯",IF(D8="校務支援システムの導入","◯",IF(D8="ICTリテラシー研修等の実施","◯",IF(D8="児童生徒１人１台端末の整備に係るリース契約","◯",IF(D8="","実施事業を選択してください。","×")))))))))</f>
        <v>実施事業を選択してください。</v>
      </c>
      <c r="AU8" s="217" t="str">
        <f>IF(M8="その他","",IF(M8="情報通信技術活用支援員の配置","◯",IF(M8="児童生徒が授業で使用するICT教育設備の保守・管理の外部委託","◯",IF(M8="児童生徒が授業で使用するICT教育設備のリース契約（１人１台端末の整備を除く）","◯",IF(M8="フィルタリングソフトやMDM（Mobile Device Management）等の管理ツールの導入","◯",IF(M8="校務支援システムの導入","◯",IF(M8="ICTリテラシー研修等の実施","◯",IF(M8="児童生徒１人１台端末の整備に係るリース契約","◯",IF(M8="","実施事業を選択してください。","×")))))))))</f>
        <v>実施事業を選択してください。</v>
      </c>
      <c r="AV8" s="226" t="str">
        <f>IF(V8="その他","",IF(V8="情報通信技術活用支援員の配置","◯",IF(V8="児童生徒が授業で使用するICT教育設備の保守・管理の外部委託","◯",IF(V8="児童生徒が授業で使用するICT教育設備のリース契約（１人１台端末の整備を除く）","◯",IF(V8="フィルタリングソフトやMDM（Mobile Device Management）等の管理ツールの導入","◯",IF(V8="校務支援システムの導入","◯",IF(V8="ICTリテラシー研修等の実施","◯",IF(V8="児童生徒１人１台端末の整備に係るリース契約","◯",IF(V8="","実施事業を選択してください。","×")))))))))</f>
        <v>実施事業を選択してください。</v>
      </c>
      <c r="AW8" s="226" t="str">
        <f>IF(AE8="その他","",IF(AE8="情報通信技術活用支援員の配置","◯",IF(AE8="児童生徒が授業で使用するICT教育設備の保守・管理の外部委託","◯",IF(AE8="児童生徒が授業で使用するICT教育設備のリース契約（１人１台端末の整備を除く）","◯",IF(AE8="フィルタリングソフトやMDM（Mobile Device Management）等の管理ツールの導入","◯",IF(AE8="校務支援システムの導入","◯",IF(AE8="ICTリテラシー研修等の実施","◯",IF(AE8="児童生徒１人１台端末の整備に係るリース契約","◯",IF(AE8="","実施事業を選択してください。","×")))))))))</f>
        <v>実施事業を選択してください。</v>
      </c>
      <c r="AX8" s="226" t="str">
        <f>IF(AN8="その他","",IF(AN8="情報通信技術活用支援員の配置","◯",IF(AN8="児童生徒が授業で使用するICT教育設備の保守・管理の外部委託","◯",IF(AN8="児童生徒が授業で使用するICT教育設備のリース契約（１人１台端末の整備を除く）","◯",IF(AN8="フィルタリングソフトやMDM（Mobile Device Management）等の管理ツールの導入","◯",IF(AN8="校務支援システムの導入","◯",IF(AN8="ICTリテラシー研修等の実施","◯",IF(AN8="児童生徒１人１台端末の整備に係るリース契約","◯",IF(AN8="","実施事業を選択してください。","×")))))))))</f>
        <v>実施事業を選択してください。</v>
      </c>
      <c r="AY8" s="215"/>
      <c r="AZ8" s="215"/>
      <c r="BA8" s="215"/>
      <c r="BB8" s="215"/>
      <c r="BC8" s="215"/>
      <c r="BD8" s="215"/>
      <c r="BE8" s="215"/>
      <c r="BF8" s="215"/>
    </row>
    <row r="9" spans="2:58" ht="28.5" customHeight="1">
      <c r="B9" s="96" t="s">
        <v>650</v>
      </c>
      <c r="C9" s="144" t="s">
        <v>754</v>
      </c>
      <c r="D9" s="390"/>
      <c r="E9" s="391"/>
      <c r="F9" s="391"/>
      <c r="G9" s="391"/>
      <c r="H9" s="392"/>
      <c r="K9" s="96" t="s">
        <v>650</v>
      </c>
      <c r="L9" s="144" t="s">
        <v>754</v>
      </c>
      <c r="M9" s="390"/>
      <c r="N9" s="391"/>
      <c r="O9" s="391"/>
      <c r="P9" s="391"/>
      <c r="Q9" s="392"/>
      <c r="T9" s="96" t="s">
        <v>650</v>
      </c>
      <c r="U9" s="144" t="s">
        <v>754</v>
      </c>
      <c r="V9" s="390"/>
      <c r="W9" s="391"/>
      <c r="X9" s="391"/>
      <c r="Y9" s="391"/>
      <c r="Z9" s="392"/>
      <c r="AC9" s="96" t="s">
        <v>650</v>
      </c>
      <c r="AD9" s="144" t="s">
        <v>754</v>
      </c>
      <c r="AE9" s="390"/>
      <c r="AF9" s="391"/>
      <c r="AG9" s="391"/>
      <c r="AH9" s="391"/>
      <c r="AI9" s="392"/>
      <c r="AL9" s="96" t="s">
        <v>650</v>
      </c>
      <c r="AM9" s="144" t="s">
        <v>754</v>
      </c>
      <c r="AN9" s="390"/>
      <c r="AO9" s="391"/>
      <c r="AP9" s="391"/>
      <c r="AQ9" s="391"/>
      <c r="AR9" s="392"/>
      <c r="AT9" s="217" t="str">
        <f>IF((AT8="◯"),"◯","×")</f>
        <v>×</v>
      </c>
      <c r="AU9" s="217" t="str">
        <f>IF((AU8="◯"),"◯","×")</f>
        <v>×</v>
      </c>
      <c r="AV9" s="217" t="str">
        <f>IF((AV8="◯"),"◯","×")</f>
        <v>×</v>
      </c>
      <c r="AW9" s="217" t="str">
        <f>IF((AW8="◯"),"◯","×")</f>
        <v>×</v>
      </c>
      <c r="AX9" s="217" t="str">
        <f>IF((AX8="◯"),"◯","×")</f>
        <v>×</v>
      </c>
      <c r="AY9" s="215"/>
      <c r="AZ9" s="215"/>
      <c r="BA9" s="215"/>
      <c r="BB9" s="215"/>
      <c r="BC9" s="215"/>
      <c r="BD9" s="215"/>
      <c r="BE9" s="215"/>
      <c r="BF9" s="215"/>
    </row>
    <row r="10" spans="2:58" ht="48.75" customHeight="1">
      <c r="B10" s="96" t="s">
        <v>651</v>
      </c>
      <c r="C10" s="144" t="s">
        <v>648</v>
      </c>
      <c r="D10" s="364"/>
      <c r="E10" s="365"/>
      <c r="F10" s="365"/>
      <c r="G10" s="365"/>
      <c r="H10" s="366"/>
      <c r="K10" s="96" t="s">
        <v>651</v>
      </c>
      <c r="L10" s="144" t="s">
        <v>648</v>
      </c>
      <c r="M10" s="364"/>
      <c r="N10" s="365"/>
      <c r="O10" s="365"/>
      <c r="P10" s="365"/>
      <c r="Q10" s="366"/>
      <c r="T10" s="96" t="s">
        <v>651</v>
      </c>
      <c r="U10" s="144" t="s">
        <v>648</v>
      </c>
      <c r="V10" s="364"/>
      <c r="W10" s="365"/>
      <c r="X10" s="365"/>
      <c r="Y10" s="365"/>
      <c r="Z10" s="366"/>
      <c r="AC10" s="96" t="s">
        <v>651</v>
      </c>
      <c r="AD10" s="144" t="s">
        <v>648</v>
      </c>
      <c r="AE10" s="364"/>
      <c r="AF10" s="365"/>
      <c r="AG10" s="365"/>
      <c r="AH10" s="365"/>
      <c r="AI10" s="366"/>
      <c r="AL10" s="96" t="s">
        <v>651</v>
      </c>
      <c r="AM10" s="144" t="s">
        <v>648</v>
      </c>
      <c r="AN10" s="364"/>
      <c r="AO10" s="365"/>
      <c r="AP10" s="365"/>
      <c r="AQ10" s="365"/>
      <c r="AR10" s="366"/>
      <c r="AT10" s="217" t="str">
        <f>IF(ISTEXT($D$10),"◯","取組内容を入力してください。")</f>
        <v>取組内容を入力してください。</v>
      </c>
      <c r="AU10" s="217" t="str">
        <f>IF(ISTEXT($M$10),"◯","取組内容を入力してください。")</f>
        <v>取組内容を入力してください。</v>
      </c>
      <c r="AV10" s="217" t="str">
        <f>IF(ISTEXT($V$10),"◯","取組内容を入力してください。")</f>
        <v>取組内容を入力してください。</v>
      </c>
      <c r="AW10" s="217" t="str">
        <f>IF(ISTEXT($AE$10),"◯","取組内容を入力してください。")</f>
        <v>取組内容を入力してください。</v>
      </c>
      <c r="AX10" s="217" t="str">
        <f>IF(ISTEXT($AN$10),"◯","取組内容を入力してください。")</f>
        <v>取組内容を入力してください。</v>
      </c>
      <c r="AY10" s="215"/>
      <c r="AZ10" s="215"/>
      <c r="BA10" s="215"/>
      <c r="BB10" s="215"/>
      <c r="BC10" s="215"/>
      <c r="BD10" s="215"/>
      <c r="BE10" s="215"/>
      <c r="BF10" s="215"/>
    </row>
    <row r="11" spans="2:58" ht="35.25" customHeight="1">
      <c r="B11" s="96" t="s">
        <v>652</v>
      </c>
      <c r="C11" s="194" t="s">
        <v>772</v>
      </c>
      <c r="D11" s="170"/>
      <c r="E11" s="97"/>
      <c r="F11" s="82"/>
      <c r="G11" s="82"/>
      <c r="H11" s="82"/>
      <c r="K11" s="96" t="s">
        <v>652</v>
      </c>
      <c r="L11" s="194" t="s">
        <v>772</v>
      </c>
      <c r="M11" s="170"/>
      <c r="N11" s="97"/>
      <c r="O11" s="82"/>
      <c r="P11" s="82"/>
      <c r="Q11" s="82"/>
      <c r="T11" s="96" t="s">
        <v>652</v>
      </c>
      <c r="U11" s="194" t="s">
        <v>772</v>
      </c>
      <c r="V11" s="170"/>
      <c r="W11" s="97"/>
      <c r="X11" s="82"/>
      <c r="Y11" s="82"/>
      <c r="Z11" s="82"/>
      <c r="AC11" s="96" t="s">
        <v>652</v>
      </c>
      <c r="AD11" s="194" t="s">
        <v>772</v>
      </c>
      <c r="AE11" s="170"/>
      <c r="AF11" s="97"/>
      <c r="AG11" s="82"/>
      <c r="AH11" s="82"/>
      <c r="AI11" s="82"/>
      <c r="AL11" s="96" t="s">
        <v>652</v>
      </c>
      <c r="AM11" s="194" t="s">
        <v>772</v>
      </c>
      <c r="AN11" s="170"/>
      <c r="AO11" s="97"/>
      <c r="AP11" s="82"/>
      <c r="AQ11" s="82"/>
      <c r="AR11" s="82"/>
      <c r="AT11" s="217" t="str">
        <f>IF(D11="全ての教職員","◯","実施対象を選択してください。")</f>
        <v>実施対象を選択してください。</v>
      </c>
      <c r="AU11" s="217" t="str">
        <f>IF(M11="全ての教職員","◯","実施対象を選択してください。")</f>
        <v>実施対象を選択してください。</v>
      </c>
      <c r="AV11" s="217" t="str">
        <f>IF(V11="全ての教職員","◯","実施対象を選択してください。")</f>
        <v>実施対象を選択してください。</v>
      </c>
      <c r="AW11" s="217" t="str">
        <f>IF(AE11="全ての教職員","◯","実施対象を選択してください。")</f>
        <v>実施対象を選択してください。</v>
      </c>
      <c r="AX11" s="217" t="str">
        <f>IF(AN11="全ての教職員","◯","実施対象を選択してください。")</f>
        <v>実施対象を選択してください。</v>
      </c>
      <c r="AY11" s="215"/>
      <c r="AZ11" s="215"/>
      <c r="BA11" s="215"/>
      <c r="BB11" s="215"/>
      <c r="BC11" s="215"/>
      <c r="BD11" s="215"/>
      <c r="BE11" s="215"/>
      <c r="BF11" s="215"/>
    </row>
    <row r="12" spans="2:58" ht="51.75" customHeight="1">
      <c r="B12" s="96" t="s">
        <v>653</v>
      </c>
      <c r="C12" s="194" t="s">
        <v>870</v>
      </c>
      <c r="D12" s="223"/>
      <c r="E12" s="82"/>
      <c r="F12" s="82"/>
      <c r="G12" s="82"/>
      <c r="H12" s="82"/>
      <c r="K12" s="96" t="s">
        <v>653</v>
      </c>
      <c r="L12" s="194" t="s">
        <v>870</v>
      </c>
      <c r="M12" s="223"/>
      <c r="N12" s="82"/>
      <c r="O12" s="82"/>
      <c r="P12" s="82"/>
      <c r="Q12" s="82"/>
      <c r="T12" s="96" t="s">
        <v>653</v>
      </c>
      <c r="U12" s="194" t="s">
        <v>870</v>
      </c>
      <c r="V12" s="223"/>
      <c r="W12" s="82"/>
      <c r="X12" s="82"/>
      <c r="Y12" s="82"/>
      <c r="Z12" s="82"/>
      <c r="AC12" s="96" t="s">
        <v>653</v>
      </c>
      <c r="AD12" s="194" t="s">
        <v>870</v>
      </c>
      <c r="AE12" s="223"/>
      <c r="AF12" s="82"/>
      <c r="AG12" s="82"/>
      <c r="AH12" s="82"/>
      <c r="AI12" s="82"/>
      <c r="AL12" s="96" t="s">
        <v>653</v>
      </c>
      <c r="AM12" s="194" t="s">
        <v>870</v>
      </c>
      <c r="AN12" s="223"/>
      <c r="AO12" s="82"/>
      <c r="AP12" s="82"/>
      <c r="AQ12" s="82"/>
      <c r="AR12" s="82"/>
      <c r="AT12" s="217"/>
      <c r="AU12" s="217"/>
      <c r="AV12" s="217"/>
      <c r="AW12" s="217"/>
      <c r="AX12" s="217"/>
      <c r="AY12" s="95"/>
      <c r="AZ12" s="215"/>
      <c r="BA12" s="215"/>
      <c r="BB12" s="215"/>
      <c r="BC12" s="215"/>
      <c r="BD12" s="215"/>
      <c r="BE12" s="215"/>
      <c r="BF12" s="215"/>
    </row>
    <row r="13" spans="2:58" ht="51" customHeight="1">
      <c r="B13" s="96" t="s">
        <v>654</v>
      </c>
      <c r="C13" s="194" t="s">
        <v>854</v>
      </c>
      <c r="D13" s="224"/>
      <c r="E13" s="92"/>
      <c r="F13" s="82"/>
      <c r="G13" s="82"/>
      <c r="H13" s="82"/>
      <c r="K13" s="96" t="s">
        <v>654</v>
      </c>
      <c r="L13" s="194" t="s">
        <v>854</v>
      </c>
      <c r="M13" s="224"/>
      <c r="N13" s="92"/>
      <c r="O13" s="82"/>
      <c r="P13" s="82"/>
      <c r="Q13" s="82"/>
      <c r="T13" s="96" t="s">
        <v>654</v>
      </c>
      <c r="U13" s="194" t="s">
        <v>854</v>
      </c>
      <c r="V13" s="224"/>
      <c r="W13" s="92"/>
      <c r="X13" s="82"/>
      <c r="Y13" s="82"/>
      <c r="Z13" s="82"/>
      <c r="AC13" s="96" t="s">
        <v>654</v>
      </c>
      <c r="AD13" s="194" t="s">
        <v>854</v>
      </c>
      <c r="AE13" s="224"/>
      <c r="AF13" s="92"/>
      <c r="AG13" s="82"/>
      <c r="AH13" s="82"/>
      <c r="AI13" s="82"/>
      <c r="AL13" s="96" t="s">
        <v>654</v>
      </c>
      <c r="AM13" s="194" t="s">
        <v>854</v>
      </c>
      <c r="AN13" s="224"/>
      <c r="AO13" s="92"/>
      <c r="AP13" s="82"/>
      <c r="AQ13" s="82"/>
      <c r="AR13" s="82"/>
      <c r="AT13" s="226" t="str">
        <f>IF(OR(AND(OR(D8="児童生徒が授業で使用するICT教育設備の保守・管理の外部委託",D8="児童生徒が授業で使用するICT教育設備のリース契約（１人１台端末の整備を除く）",D8="フィルタリングソフトやMDM（Mobile Device Management）等の管理ツールの導入",D8="校務支援システムの導入",D8="児童生徒１人１台端末の整備に係るリース契約"),(ISNUMBER(D12))),(AND(D8="情報通信技術活用支援員の配置",(ISNUMBER(D12)),(ISNUMBER(D13)),(ISTEXT(D10)))),(AND(D8="ICTリテラシー研修等の実施",(ISTEXT(D10)),(ISNUMBER(D13))))),"◯","×")</f>
        <v>×</v>
      </c>
      <c r="AU13" s="226" t="str">
        <f>IF(OR(AND(OR(M8="児童生徒が授業で使用するICT教育設備の保守・管理の外部委託",M8="児童生徒が授業で使用するICT教育設備のリース契約（１人１台端末の整備を除く）",M8="フィルタリングソフトやMDM（Mobile Device Management）等の管理ツールの導入",M8="校務支援システムの導入",M8="児童生徒１人１台端末の整備に係るリース契約"),(ISNUMBER(M12))),(AND(M8="情報通信技術活用支援員の配置",(ISNUMBER(M12)),(ISNUMBER(M13)),(ISTEXT(M10)))),(AND(M8="ICTリテラシー研修等の実施",(ISTEXT(M10)),(ISNUMBER(M13))))),"◯","×")</f>
        <v>×</v>
      </c>
      <c r="AV13" s="226" t="str">
        <f>IF(OR(AND(OR(V8="児童生徒が授業で使用するICT教育設備の保守・管理の外部委託",V8="児童生徒が授業で使用するICT教育設備のリース契約（１人１台端末の整備を除く）",V8="フィルタリングソフトやMDM（Mobile Device Management）等の管理ツールの導入",V8="校務支援システムの導入",V8="児童生徒１人１台端末の整備に係るリース契約"),(ISNUMBER(V12))),(AND(V8="情報通信技術活用支援員の配置",(ISNUMBER(V12)),(ISNUMBER(V13)),(ISTEXT(V10)))),(AND(V8="ICTリテラシー研修等の実施",(ISTEXT(V10)),(ISNUMBER(V13))))),"◯","×")</f>
        <v>×</v>
      </c>
      <c r="AW13" s="226" t="str">
        <f>IF(OR(AND(OR(AE8="児童生徒が授業で使用するICT教育設備の保守・管理の外部委託",AE8="児童生徒が授業で使用するICT教育設備のリース契約（１人１台端末の整備を除く）",AE8="フィルタリングソフトやMDM（Mobile Device Management）等の管理ツールの導入",AE8="校務支援システムの導入",AE8="児童生徒１人１台端末の整備に係るリース契約"),(ISNUMBER(AE12))),(AND(AE8="情報通信技術活用支援員の配置",(ISNUMBER(AE12)),(ISNUMBER(AE13)),(ISTEXT(AE10)))),(AND(AE8="ICTリテラシー研修等の実施",(ISTEXT(AE10)),(ISNUMBER(AE13))))),"◯","×")</f>
        <v>×</v>
      </c>
      <c r="AX13" s="226" t="str">
        <f>IF(OR(AND(OR(AN8="児童生徒が授業で使用するICT教育設備の保守・管理の外部委託",AN8="児童生徒が授業で使用するICT教育設備のリース契約（１人１台端末の整備を除く）",AN8="フィルタリングソフトやMDM（Mobile Device Management）等の管理ツールの導入",AN8="校務支援システムの導入",AN8="児童生徒１人１台端末の整備に係るリース契約"),(ISNUMBER(AN12))),(AND(AN8="情報通信技術活用支援員の配置",(ISNUMBER(AN12)),(ISNUMBER(AF13)),(ISTEXT(AN10)))),(AND(AN8="ICTリテラシー研修等の実施",(ISTEXT(AN10)),(ISNUMBER(AN13))))),"◯","×")</f>
        <v>×</v>
      </c>
      <c r="AY13" s="95"/>
      <c r="AZ13" s="215"/>
      <c r="BA13" s="77"/>
      <c r="BB13" s="215"/>
      <c r="BC13" s="215"/>
      <c r="BD13" s="215"/>
      <c r="BE13" s="215"/>
      <c r="BF13" s="215"/>
    </row>
    <row r="14" spans="2:58" ht="49.5" customHeight="1">
      <c r="B14" s="96" t="s">
        <v>658</v>
      </c>
      <c r="C14" s="84" t="s">
        <v>1751</v>
      </c>
      <c r="D14" s="225"/>
      <c r="E14" s="93"/>
      <c r="F14" s="82"/>
      <c r="G14" s="82"/>
      <c r="H14" s="82"/>
      <c r="K14" s="96" t="s">
        <v>658</v>
      </c>
      <c r="L14" s="84" t="s">
        <v>1751</v>
      </c>
      <c r="M14" s="225"/>
      <c r="N14" s="93"/>
      <c r="O14" s="82"/>
      <c r="P14" s="82"/>
      <c r="Q14" s="82"/>
      <c r="T14" s="96" t="s">
        <v>658</v>
      </c>
      <c r="U14" s="84" t="s">
        <v>1751</v>
      </c>
      <c r="V14" s="225"/>
      <c r="W14" s="93"/>
      <c r="X14" s="82"/>
      <c r="Y14" s="82"/>
      <c r="Z14" s="82"/>
      <c r="AC14" s="96" t="s">
        <v>658</v>
      </c>
      <c r="AD14" s="84" t="s">
        <v>1751</v>
      </c>
      <c r="AE14" s="225"/>
      <c r="AF14" s="93"/>
      <c r="AG14" s="82"/>
      <c r="AH14" s="82"/>
      <c r="AI14" s="82"/>
      <c r="AL14" s="96" t="s">
        <v>658</v>
      </c>
      <c r="AM14" s="84" t="s">
        <v>1751</v>
      </c>
      <c r="AN14" s="225"/>
      <c r="AO14" s="93"/>
      <c r="AP14" s="82"/>
      <c r="AQ14" s="82"/>
      <c r="AR14" s="82"/>
      <c r="AT14" s="226" t="str">
        <f>IF(D14="","教職員名簿に記載のある教職員の場合◯を選択してください。","◯")</f>
        <v>教職員名簿に記載のある教職員の場合◯を選択してください。</v>
      </c>
      <c r="AU14" s="226" t="str">
        <f>IF(M14="","教職員名簿に記載のある教職員の場合◯を選択してください。","◯")</f>
        <v>教職員名簿に記載のある教職員の場合◯を選択してください。</v>
      </c>
      <c r="AV14" s="226" t="str">
        <f>IF(V14="","教職員名簿に記載のある教職員の場合◯を選択してください。","◯")</f>
        <v>教職員名簿に記載のある教職員の場合◯を選択してください。</v>
      </c>
      <c r="AW14" s="226" t="str">
        <f>IF(AE14="","教職員名簿に記載のある教職員の場合◯を選択してください。","◯")</f>
        <v>教職員名簿に記載のある教職員の場合◯を選択してください。</v>
      </c>
      <c r="AX14" s="226" t="str">
        <f>IF(AN14="","教職員名簿に記載のある教職員の場合◯を選択してください。","◯")</f>
        <v>教職員名簿に記載のある教職員の場合◯を選択してください。</v>
      </c>
      <c r="AY14" s="265"/>
      <c r="AZ14" s="215"/>
      <c r="BA14" s="215"/>
      <c r="BB14" s="215"/>
      <c r="BC14" s="215"/>
      <c r="BD14" s="215"/>
      <c r="BE14" s="215"/>
      <c r="BF14" s="215"/>
    </row>
    <row r="15" spans="2:58" ht="45" customHeight="1">
      <c r="B15" s="96" t="s">
        <v>655</v>
      </c>
      <c r="C15" s="84" t="s">
        <v>828</v>
      </c>
      <c r="D15" s="225"/>
      <c r="E15" s="93"/>
      <c r="F15" s="82"/>
      <c r="G15" s="82"/>
      <c r="H15" s="82"/>
      <c r="K15" s="96" t="s">
        <v>655</v>
      </c>
      <c r="L15" s="84" t="s">
        <v>828</v>
      </c>
      <c r="M15" s="225"/>
      <c r="N15" s="93"/>
      <c r="O15" s="82"/>
      <c r="P15" s="82"/>
      <c r="Q15" s="82"/>
      <c r="T15" s="96" t="s">
        <v>655</v>
      </c>
      <c r="U15" s="84" t="s">
        <v>828</v>
      </c>
      <c r="V15" s="225"/>
      <c r="W15" s="93"/>
      <c r="X15" s="82"/>
      <c r="Y15" s="82"/>
      <c r="Z15" s="82"/>
      <c r="AC15" s="96" t="s">
        <v>655</v>
      </c>
      <c r="AD15" s="84" t="s">
        <v>828</v>
      </c>
      <c r="AE15" s="225"/>
      <c r="AF15" s="93"/>
      <c r="AG15" s="82"/>
      <c r="AH15" s="82"/>
      <c r="AI15" s="82"/>
      <c r="AL15" s="96" t="s">
        <v>655</v>
      </c>
      <c r="AM15" s="84" t="s">
        <v>828</v>
      </c>
      <c r="AN15" s="225"/>
      <c r="AO15" s="93"/>
      <c r="AP15" s="82"/>
      <c r="AQ15" s="82"/>
      <c r="AR15" s="82"/>
      <c r="AT15" s="226" t="str">
        <f>IF(D15="","被雇用者の氏名を入力してください。","◯")</f>
        <v>被雇用者の氏名を入力してください。</v>
      </c>
      <c r="AU15" s="226" t="str">
        <f>IF(M15="","被雇用者の氏名を入力してください。","◯")</f>
        <v>被雇用者の氏名を入力してください。</v>
      </c>
      <c r="AV15" s="226" t="str">
        <f>IF(V15="","被雇用者の氏名を入力してください。","◯")</f>
        <v>被雇用者の氏名を入力してください。</v>
      </c>
      <c r="AW15" s="226" t="str">
        <f>IF(AE15="","被雇用者の氏名を入力してください。","◯")</f>
        <v>被雇用者の氏名を入力してください。</v>
      </c>
      <c r="AX15" s="226" t="str">
        <f>IF(AN15="","被雇用者の氏名を入力してください。","◯")</f>
        <v>被雇用者の氏名を入力してください。</v>
      </c>
      <c r="AY15" s="215"/>
      <c r="AZ15" s="215"/>
      <c r="BA15" s="215"/>
      <c r="BB15" s="215"/>
      <c r="BC15" s="215"/>
      <c r="BD15" s="215"/>
      <c r="BE15" s="215"/>
      <c r="BF15" s="215"/>
    </row>
    <row r="16" spans="2:58" ht="48" customHeight="1">
      <c r="B16" s="96" t="s">
        <v>656</v>
      </c>
      <c r="C16" s="84" t="s">
        <v>838</v>
      </c>
      <c r="D16" s="225"/>
      <c r="E16" s="93"/>
      <c r="F16" s="82"/>
      <c r="G16" s="82"/>
      <c r="H16" s="82"/>
      <c r="K16" s="96" t="s">
        <v>656</v>
      </c>
      <c r="L16" s="84" t="s">
        <v>838</v>
      </c>
      <c r="M16" s="225"/>
      <c r="N16" s="93"/>
      <c r="O16" s="82"/>
      <c r="P16" s="82"/>
      <c r="Q16" s="82"/>
      <c r="T16" s="96" t="s">
        <v>656</v>
      </c>
      <c r="U16" s="84" t="s">
        <v>838</v>
      </c>
      <c r="V16" s="225"/>
      <c r="W16" s="93"/>
      <c r="X16" s="82"/>
      <c r="Y16" s="82"/>
      <c r="Z16" s="82"/>
      <c r="AC16" s="96" t="s">
        <v>656</v>
      </c>
      <c r="AD16" s="84" t="s">
        <v>838</v>
      </c>
      <c r="AE16" s="225"/>
      <c r="AF16" s="93"/>
      <c r="AG16" s="82"/>
      <c r="AH16" s="82"/>
      <c r="AI16" s="82"/>
      <c r="AL16" s="96" t="s">
        <v>656</v>
      </c>
      <c r="AM16" s="84" t="s">
        <v>838</v>
      </c>
      <c r="AN16" s="225"/>
      <c r="AO16" s="93"/>
      <c r="AP16" s="82"/>
      <c r="AQ16" s="82"/>
      <c r="AR16" s="82"/>
      <c r="AT16" s="226" t="str">
        <f>IF(D16="","兼務している教職員の場合、◯を選択してください。","◯")</f>
        <v>兼務している教職員の場合、◯を選択してください。</v>
      </c>
      <c r="AU16" s="226" t="str">
        <f>IF(M16="","兼務している教職員の場合、◯を選択してください。","◯")</f>
        <v>兼務している教職員の場合、◯を選択してください。</v>
      </c>
      <c r="AV16" s="226" t="str">
        <f>IF(V16="","兼務している教職員の場合、◯を選択してください。","◯")</f>
        <v>兼務している教職員の場合、◯を選択してください。</v>
      </c>
      <c r="AW16" s="226" t="str">
        <f>IF(AE16="","兼務している教職員の場合、◯を選択してください。","◯")</f>
        <v>兼務している教職員の場合、◯を選択してください。</v>
      </c>
      <c r="AX16" s="226" t="str">
        <f>IF(AN16="","兼務している教職員の場合、◯を選択してください。","◯")</f>
        <v>兼務している教職員の場合、◯を選択してください。</v>
      </c>
      <c r="AY16" s="215"/>
      <c r="AZ16" s="215"/>
      <c r="BA16" s="215"/>
      <c r="BB16" s="215"/>
      <c r="BC16" s="215"/>
      <c r="BD16" s="215"/>
      <c r="BE16" s="215"/>
      <c r="BF16" s="215"/>
    </row>
    <row r="17" spans="2:58" ht="54.75" customHeight="1">
      <c r="B17" s="81" t="s">
        <v>657</v>
      </c>
      <c r="C17" s="195" t="s">
        <v>755</v>
      </c>
      <c r="D17" s="177"/>
      <c r="K17" s="81" t="s">
        <v>657</v>
      </c>
      <c r="L17" s="195" t="s">
        <v>755</v>
      </c>
      <c r="M17" s="177"/>
      <c r="T17" s="81" t="s">
        <v>657</v>
      </c>
      <c r="U17" s="195" t="s">
        <v>755</v>
      </c>
      <c r="V17" s="177"/>
      <c r="AC17" s="81" t="s">
        <v>657</v>
      </c>
      <c r="AD17" s="195" t="s">
        <v>755</v>
      </c>
      <c r="AE17" s="177"/>
      <c r="AL17" s="81" t="s">
        <v>657</v>
      </c>
      <c r="AM17" s="195" t="s">
        <v>755</v>
      </c>
      <c r="AN17" s="177"/>
      <c r="AT17" s="226" t="str">
        <f>IF(OR(D17="",D17="×"),"給与明細等、添付資料を準備出来たら選択してください。","◯")</f>
        <v>給与明細等、添付資料を準備出来たら選択してください。</v>
      </c>
      <c r="AU17" s="226" t="str">
        <f>IF(OR(M17="",M17="×"),"給与明細等、添付資料を準備出来たら選択してください。","◯")</f>
        <v>給与明細等、添付資料を準備出来たら選択してください。</v>
      </c>
      <c r="AV17" s="226" t="str">
        <f>IF(OR(V17="",V17="×"),"給与明細等、添付資料を準備出来たら選択してください。","◯")</f>
        <v>給与明細等、添付資料を準備出来たら選択してください。</v>
      </c>
      <c r="AW17" s="226" t="str">
        <f>IF(OR(AE17="",AE17="×"),"給与明細等、添付資料を準備出来たら選択してください。","◯")</f>
        <v>給与明細等、添付資料を準備出来たら選択してください。</v>
      </c>
      <c r="AX17" s="226" t="str">
        <f>IF(OR(AN17="",AN17="×"),"給与明細等、添付資料を準備出来たら選択してください。","◯")</f>
        <v>給与明細等、添付資料を準備出来たら選択してください。</v>
      </c>
      <c r="AY17" s="215"/>
      <c r="AZ17" s="215"/>
      <c r="BA17" s="215"/>
      <c r="BB17" s="215"/>
      <c r="BC17" s="215"/>
      <c r="BD17" s="215"/>
      <c r="BE17" s="215"/>
      <c r="BF17" s="215"/>
    </row>
    <row r="18" spans="2:58" ht="7.5" customHeight="1">
      <c r="C18" s="89"/>
      <c r="D18" s="90"/>
      <c r="E18" s="67"/>
      <c r="F18" s="67"/>
      <c r="G18" s="67"/>
      <c r="H18" s="67"/>
      <c r="L18" s="89"/>
      <c r="M18" s="90"/>
      <c r="N18" s="67"/>
      <c r="O18" s="67"/>
      <c r="P18" s="67"/>
      <c r="Q18" s="67"/>
      <c r="U18" s="89"/>
      <c r="V18" s="90"/>
      <c r="W18" s="67"/>
      <c r="X18" s="67"/>
      <c r="Y18" s="67"/>
      <c r="Z18" s="67"/>
      <c r="AD18" s="89"/>
      <c r="AE18" s="90"/>
      <c r="AF18" s="67"/>
      <c r="AG18" s="67"/>
      <c r="AH18" s="67"/>
      <c r="AI18" s="67"/>
      <c r="AM18" s="89"/>
      <c r="AN18" s="90"/>
      <c r="AO18" s="67"/>
      <c r="AP18" s="67"/>
      <c r="AQ18" s="67"/>
      <c r="AR18" s="67"/>
      <c r="AT18" s="215"/>
      <c r="AU18" s="215"/>
      <c r="AV18" s="215"/>
      <c r="AW18" s="215"/>
      <c r="AX18" s="215"/>
      <c r="AY18" s="215"/>
      <c r="AZ18" s="215"/>
      <c r="BA18" s="215"/>
      <c r="BB18" s="215"/>
      <c r="BC18" s="215"/>
      <c r="BD18" s="215"/>
      <c r="BE18" s="215"/>
      <c r="BF18" s="215"/>
    </row>
    <row r="19" spans="2:58" ht="16.5" customHeight="1">
      <c r="C19" s="192" t="s">
        <v>871</v>
      </c>
      <c r="L19" s="192" t="s">
        <v>871</v>
      </c>
      <c r="U19" s="192" t="s">
        <v>871</v>
      </c>
      <c r="AD19" s="192" t="s">
        <v>871</v>
      </c>
      <c r="AM19" s="192" t="s">
        <v>871</v>
      </c>
      <c r="AT19" s="65"/>
      <c r="AU19" s="65"/>
      <c r="AV19" s="65"/>
      <c r="AW19" s="65"/>
      <c r="AX19" s="65"/>
      <c r="AY19" s="215"/>
      <c r="AZ19" s="215"/>
      <c r="BA19" s="215"/>
      <c r="BB19" s="215"/>
      <c r="BC19" s="215"/>
      <c r="BD19" s="215"/>
      <c r="BE19" s="215"/>
      <c r="BF19" s="215"/>
    </row>
    <row r="20" spans="2:58" ht="21.75" customHeight="1">
      <c r="C20" s="75" t="s">
        <v>629</v>
      </c>
      <c r="D20" s="247" t="s">
        <v>839</v>
      </c>
      <c r="E20" s="87" t="s">
        <v>631</v>
      </c>
      <c r="F20" s="377" t="s">
        <v>869</v>
      </c>
      <c r="G20" s="377"/>
      <c r="L20" s="75" t="s">
        <v>629</v>
      </c>
      <c r="M20" s="247" t="s">
        <v>839</v>
      </c>
      <c r="N20" s="87" t="s">
        <v>631</v>
      </c>
      <c r="O20" s="377" t="s">
        <v>869</v>
      </c>
      <c r="P20" s="377"/>
      <c r="U20" s="75" t="s">
        <v>629</v>
      </c>
      <c r="V20" s="247" t="s">
        <v>839</v>
      </c>
      <c r="W20" s="87" t="s">
        <v>631</v>
      </c>
      <c r="X20" s="377" t="s">
        <v>869</v>
      </c>
      <c r="Y20" s="377"/>
      <c r="AD20" s="75" t="s">
        <v>629</v>
      </c>
      <c r="AE20" s="247" t="s">
        <v>839</v>
      </c>
      <c r="AF20" s="87" t="s">
        <v>631</v>
      </c>
      <c r="AG20" s="377" t="s">
        <v>869</v>
      </c>
      <c r="AH20" s="377"/>
      <c r="AM20" s="75" t="s">
        <v>629</v>
      </c>
      <c r="AN20" s="247" t="s">
        <v>839</v>
      </c>
      <c r="AO20" s="87" t="s">
        <v>631</v>
      </c>
      <c r="AP20" s="377" t="s">
        <v>869</v>
      </c>
      <c r="AQ20" s="377"/>
      <c r="AT20" s="77"/>
      <c r="AU20" s="77"/>
      <c r="AV20" s="77"/>
      <c r="AW20" s="77"/>
      <c r="AX20" s="77"/>
      <c r="AY20" s="215"/>
      <c r="AZ20" s="215"/>
      <c r="BA20" s="215"/>
      <c r="BB20" s="215"/>
      <c r="BC20" s="215"/>
      <c r="BD20" s="215"/>
      <c r="BE20" s="215"/>
      <c r="BF20" s="215"/>
    </row>
    <row r="21" spans="2:58" ht="14.25" customHeight="1">
      <c r="C21" s="210"/>
      <c r="D21" s="211"/>
      <c r="E21" s="212"/>
      <c r="F21" s="385"/>
      <c r="G21" s="386"/>
      <c r="L21" s="210"/>
      <c r="M21" s="211"/>
      <c r="N21" s="212"/>
      <c r="O21" s="385"/>
      <c r="P21" s="386"/>
      <c r="U21" s="210"/>
      <c r="V21" s="211"/>
      <c r="W21" s="266"/>
      <c r="X21" s="385"/>
      <c r="Y21" s="386"/>
      <c r="AD21" s="210"/>
      <c r="AE21" s="211"/>
      <c r="AF21" s="266"/>
      <c r="AG21" s="381"/>
      <c r="AH21" s="382"/>
      <c r="AM21" s="210"/>
      <c r="AN21" s="211"/>
      <c r="AO21" s="266"/>
      <c r="AP21" s="381"/>
      <c r="AQ21" s="382"/>
      <c r="AT21" s="215"/>
      <c r="AU21" s="215"/>
      <c r="AV21" s="215"/>
      <c r="AW21" s="215"/>
      <c r="AX21" s="215"/>
      <c r="AY21" s="215"/>
      <c r="AZ21" s="215"/>
      <c r="BA21" s="215"/>
      <c r="BB21" s="215"/>
      <c r="BC21" s="215"/>
      <c r="BD21" s="215"/>
      <c r="BE21" s="215"/>
      <c r="BF21" s="215"/>
    </row>
    <row r="22" spans="2:58" ht="21.75" customHeight="1">
      <c r="C22" s="210"/>
      <c r="D22" s="211"/>
      <c r="E22" s="212"/>
      <c r="F22" s="379"/>
      <c r="G22" s="380"/>
      <c r="L22" s="210"/>
      <c r="M22" s="211"/>
      <c r="N22" s="212"/>
      <c r="O22" s="379"/>
      <c r="P22" s="380"/>
      <c r="U22" s="210"/>
      <c r="V22" s="211"/>
      <c r="W22" s="212"/>
      <c r="X22" s="379"/>
      <c r="Y22" s="380"/>
      <c r="AD22" s="210"/>
      <c r="AE22" s="211"/>
      <c r="AF22" s="212"/>
      <c r="AG22" s="373"/>
      <c r="AH22" s="374"/>
      <c r="AM22" s="210"/>
      <c r="AN22" s="211" t="s">
        <v>889</v>
      </c>
      <c r="AO22" s="212"/>
      <c r="AP22" s="373"/>
      <c r="AQ22" s="374"/>
      <c r="AT22" s="215"/>
      <c r="AU22" s="215"/>
      <c r="AV22" s="215"/>
      <c r="AW22" s="215"/>
      <c r="AX22" s="215"/>
      <c r="AY22" s="215"/>
      <c r="AZ22" s="215"/>
      <c r="BA22" s="215"/>
      <c r="BB22" s="215"/>
      <c r="BC22" s="215"/>
      <c r="BD22" s="215"/>
      <c r="BE22" s="215"/>
      <c r="BF22" s="215"/>
    </row>
    <row r="23" spans="2:58" ht="21.75" customHeight="1">
      <c r="C23" s="210"/>
      <c r="D23" s="211"/>
      <c r="E23" s="212"/>
      <c r="F23" s="379"/>
      <c r="G23" s="380"/>
      <c r="L23" s="210"/>
      <c r="M23" s="211"/>
      <c r="N23" s="212"/>
      <c r="O23" s="379"/>
      <c r="P23" s="380"/>
      <c r="U23" s="210"/>
      <c r="V23" s="211"/>
      <c r="W23" s="212"/>
      <c r="X23" s="379"/>
      <c r="Y23" s="380"/>
      <c r="AD23" s="210"/>
      <c r="AE23" s="211"/>
      <c r="AF23" s="212"/>
      <c r="AG23" s="373"/>
      <c r="AH23" s="374"/>
      <c r="AM23" s="210"/>
      <c r="AN23" s="211"/>
      <c r="AO23" s="212"/>
      <c r="AP23" s="373"/>
      <c r="AQ23" s="374"/>
      <c r="AT23" s="215"/>
      <c r="AU23" s="215"/>
      <c r="AV23" s="215"/>
      <c r="AW23" s="215"/>
      <c r="AX23" s="215"/>
      <c r="AY23" s="215"/>
      <c r="AZ23" s="215"/>
      <c r="BA23" s="215"/>
      <c r="BB23" s="215"/>
      <c r="BC23" s="215"/>
      <c r="BD23" s="215"/>
      <c r="BE23" s="215"/>
      <c r="BF23" s="215"/>
    </row>
    <row r="24" spans="2:58" ht="21.75" customHeight="1">
      <c r="C24" s="210"/>
      <c r="D24" s="211"/>
      <c r="E24" s="212"/>
      <c r="F24" s="379"/>
      <c r="G24" s="380"/>
      <c r="L24" s="210"/>
      <c r="M24" s="211"/>
      <c r="N24" s="212"/>
      <c r="O24" s="379"/>
      <c r="P24" s="380"/>
      <c r="U24" s="210"/>
      <c r="V24" s="211"/>
      <c r="W24" s="212"/>
      <c r="X24" s="379"/>
      <c r="Y24" s="380"/>
      <c r="AD24" s="210"/>
      <c r="AE24" s="211"/>
      <c r="AF24" s="212"/>
      <c r="AG24" s="373"/>
      <c r="AH24" s="374"/>
      <c r="AM24" s="210"/>
      <c r="AN24" s="211"/>
      <c r="AO24" s="212"/>
      <c r="AP24" s="373"/>
      <c r="AQ24" s="374"/>
      <c r="AT24" s="215"/>
      <c r="AU24" s="215"/>
      <c r="AV24" s="215"/>
      <c r="AW24" s="215"/>
      <c r="AX24" s="215"/>
      <c r="AY24" s="215"/>
      <c r="AZ24" s="215"/>
      <c r="BA24" s="215"/>
      <c r="BB24" s="215"/>
      <c r="BC24" s="215"/>
      <c r="BD24" s="215"/>
      <c r="BE24" s="215"/>
      <c r="BF24" s="215"/>
    </row>
    <row r="25" spans="2:58" ht="21.75" customHeight="1">
      <c r="C25" s="210"/>
      <c r="D25" s="211"/>
      <c r="E25" s="212"/>
      <c r="F25" s="379"/>
      <c r="G25" s="380"/>
      <c r="L25" s="210"/>
      <c r="M25" s="211"/>
      <c r="N25" s="212"/>
      <c r="O25" s="379"/>
      <c r="P25" s="380"/>
      <c r="U25" s="210"/>
      <c r="V25" s="211"/>
      <c r="W25" s="212"/>
      <c r="X25" s="379"/>
      <c r="Y25" s="380"/>
      <c r="AD25" s="210"/>
      <c r="AE25" s="211"/>
      <c r="AF25" s="212"/>
      <c r="AG25" s="373"/>
      <c r="AH25" s="374"/>
      <c r="AM25" s="210"/>
      <c r="AN25" s="211"/>
      <c r="AO25" s="212"/>
      <c r="AP25" s="373"/>
      <c r="AQ25" s="374"/>
      <c r="AT25" s="215"/>
      <c r="AU25" s="215"/>
      <c r="AV25" s="215"/>
      <c r="AW25" s="215"/>
      <c r="AX25" s="215"/>
      <c r="AY25" s="215"/>
      <c r="AZ25" s="215"/>
      <c r="BA25" s="215"/>
      <c r="BB25" s="215"/>
      <c r="BC25" s="215"/>
      <c r="BD25" s="215"/>
      <c r="BE25" s="215"/>
      <c r="BF25" s="215"/>
    </row>
    <row r="26" spans="2:58" ht="21.75" customHeight="1">
      <c r="C26" s="210"/>
      <c r="D26" s="211"/>
      <c r="E26" s="212"/>
      <c r="F26" s="379"/>
      <c r="G26" s="380"/>
      <c r="L26" s="210"/>
      <c r="M26" s="211"/>
      <c r="N26" s="212"/>
      <c r="O26" s="379"/>
      <c r="P26" s="380"/>
      <c r="U26" s="210"/>
      <c r="V26" s="211"/>
      <c r="W26" s="212"/>
      <c r="X26" s="379"/>
      <c r="Y26" s="380"/>
      <c r="AD26" s="210"/>
      <c r="AE26" s="211"/>
      <c r="AF26" s="212"/>
      <c r="AG26" s="373"/>
      <c r="AH26" s="374"/>
      <c r="AM26" s="210"/>
      <c r="AN26" s="211"/>
      <c r="AO26" s="212"/>
      <c r="AP26" s="373"/>
      <c r="AQ26" s="374"/>
      <c r="AT26" s="215"/>
      <c r="AU26" s="215"/>
      <c r="AV26" s="215"/>
      <c r="AW26" s="215"/>
      <c r="AX26" s="215"/>
      <c r="AY26" s="215"/>
      <c r="AZ26" s="215"/>
      <c r="BA26" s="215"/>
      <c r="BB26" s="215"/>
      <c r="BC26" s="215"/>
      <c r="BD26" s="215"/>
      <c r="BE26" s="215"/>
      <c r="BF26" s="215"/>
    </row>
    <row r="27" spans="2:58" ht="21.75" customHeight="1">
      <c r="C27" s="210"/>
      <c r="D27" s="211"/>
      <c r="E27" s="212"/>
      <c r="F27" s="379"/>
      <c r="G27" s="380"/>
      <c r="L27" s="210"/>
      <c r="M27" s="211"/>
      <c r="N27" s="212"/>
      <c r="O27" s="379"/>
      <c r="P27" s="380"/>
      <c r="U27" s="210"/>
      <c r="V27" s="211"/>
      <c r="W27" s="212"/>
      <c r="X27" s="379"/>
      <c r="Y27" s="380"/>
      <c r="AD27" s="210"/>
      <c r="AE27" s="211"/>
      <c r="AF27" s="212"/>
      <c r="AG27" s="373"/>
      <c r="AH27" s="374"/>
      <c r="AM27" s="210"/>
      <c r="AN27" s="211"/>
      <c r="AO27" s="212"/>
      <c r="AP27" s="373"/>
      <c r="AQ27" s="374"/>
      <c r="AT27" s="215"/>
      <c r="AU27" s="215"/>
      <c r="AV27" s="215"/>
      <c r="AW27" s="215"/>
      <c r="AX27" s="215"/>
      <c r="AY27" s="215"/>
      <c r="AZ27" s="215"/>
      <c r="BA27" s="215"/>
      <c r="BB27" s="215"/>
      <c r="BC27" s="215"/>
      <c r="BD27" s="215"/>
      <c r="BE27" s="215"/>
      <c r="BF27" s="215"/>
    </row>
    <row r="28" spans="2:58" ht="21.75" customHeight="1">
      <c r="C28" s="210"/>
      <c r="D28" s="211"/>
      <c r="E28" s="212"/>
      <c r="F28" s="379"/>
      <c r="G28" s="380"/>
      <c r="L28" s="210"/>
      <c r="M28" s="211"/>
      <c r="N28" s="212"/>
      <c r="O28" s="379"/>
      <c r="P28" s="380"/>
      <c r="U28" s="210"/>
      <c r="V28" s="211"/>
      <c r="W28" s="212"/>
      <c r="X28" s="379"/>
      <c r="Y28" s="380"/>
      <c r="AD28" s="210"/>
      <c r="AE28" s="211"/>
      <c r="AF28" s="212"/>
      <c r="AG28" s="373"/>
      <c r="AH28" s="374"/>
      <c r="AM28" s="210"/>
      <c r="AN28" s="211"/>
      <c r="AO28" s="212"/>
      <c r="AP28" s="373"/>
      <c r="AQ28" s="374"/>
      <c r="AT28" s="215"/>
      <c r="AU28" s="215"/>
      <c r="AV28" s="215"/>
      <c r="AW28" s="215"/>
      <c r="AX28" s="215"/>
      <c r="AY28" s="215"/>
      <c r="AZ28" s="215"/>
      <c r="BA28" s="215"/>
      <c r="BB28" s="215"/>
      <c r="BC28" s="215"/>
      <c r="BD28" s="215"/>
      <c r="BE28" s="215"/>
      <c r="BF28" s="215"/>
    </row>
    <row r="29" spans="2:58" ht="21.75" customHeight="1">
      <c r="C29" s="210"/>
      <c r="D29" s="211"/>
      <c r="E29" s="212"/>
      <c r="F29" s="379"/>
      <c r="G29" s="380"/>
      <c r="L29" s="210"/>
      <c r="M29" s="211"/>
      <c r="N29" s="212"/>
      <c r="O29" s="379"/>
      <c r="P29" s="380"/>
      <c r="U29" s="210"/>
      <c r="V29" s="211"/>
      <c r="W29" s="212"/>
      <c r="X29" s="379"/>
      <c r="Y29" s="380"/>
      <c r="AD29" s="210"/>
      <c r="AE29" s="211"/>
      <c r="AF29" s="212"/>
      <c r="AG29" s="373"/>
      <c r="AH29" s="374"/>
      <c r="AM29" s="210"/>
      <c r="AN29" s="211"/>
      <c r="AO29" s="212"/>
      <c r="AP29" s="373"/>
      <c r="AQ29" s="374"/>
      <c r="AT29" s="215"/>
      <c r="AU29" s="215"/>
      <c r="AV29" s="215"/>
      <c r="AW29" s="215"/>
      <c r="AX29" s="215"/>
      <c r="AY29" s="215"/>
      <c r="AZ29" s="215"/>
      <c r="BA29" s="215"/>
      <c r="BB29" s="215"/>
      <c r="BC29" s="215"/>
      <c r="BD29" s="215"/>
      <c r="BE29" s="215"/>
      <c r="BF29" s="215"/>
    </row>
    <row r="30" spans="2:58" ht="21.75" customHeight="1">
      <c r="C30" s="210"/>
      <c r="D30" s="211"/>
      <c r="E30" s="212"/>
      <c r="F30" s="379"/>
      <c r="G30" s="380"/>
      <c r="L30" s="210"/>
      <c r="M30" s="211"/>
      <c r="N30" s="212"/>
      <c r="O30" s="379"/>
      <c r="P30" s="380"/>
      <c r="U30" s="210"/>
      <c r="V30" s="211"/>
      <c r="W30" s="212"/>
      <c r="X30" s="379"/>
      <c r="Y30" s="380"/>
      <c r="AD30" s="210"/>
      <c r="AE30" s="211"/>
      <c r="AF30" s="212"/>
      <c r="AG30" s="373"/>
      <c r="AH30" s="374"/>
      <c r="AM30" s="210"/>
      <c r="AN30" s="211"/>
      <c r="AO30" s="212"/>
      <c r="AP30" s="373"/>
      <c r="AQ30" s="374"/>
      <c r="AT30" s="215"/>
      <c r="AU30" s="215"/>
      <c r="AV30" s="215"/>
      <c r="AW30" s="215"/>
      <c r="AX30" s="215"/>
      <c r="AY30" s="215"/>
      <c r="AZ30" s="215"/>
      <c r="BA30" s="215"/>
      <c r="BB30" s="215"/>
      <c r="BC30" s="215"/>
      <c r="BD30" s="215"/>
      <c r="BE30" s="215"/>
      <c r="BF30" s="215"/>
    </row>
    <row r="31" spans="2:58" ht="21.75" customHeight="1">
      <c r="C31" s="210"/>
      <c r="D31" s="211"/>
      <c r="E31" s="212"/>
      <c r="F31" s="379"/>
      <c r="G31" s="380"/>
      <c r="L31" s="210"/>
      <c r="M31" s="211"/>
      <c r="N31" s="212"/>
      <c r="O31" s="379"/>
      <c r="P31" s="380"/>
      <c r="U31" s="210"/>
      <c r="V31" s="211"/>
      <c r="W31" s="212"/>
      <c r="X31" s="379"/>
      <c r="Y31" s="380"/>
      <c r="AD31" s="210"/>
      <c r="AE31" s="211"/>
      <c r="AF31" s="212"/>
      <c r="AG31" s="373"/>
      <c r="AH31" s="374"/>
      <c r="AM31" s="210"/>
      <c r="AN31" s="211"/>
      <c r="AO31" s="212"/>
      <c r="AP31" s="373"/>
      <c r="AQ31" s="374"/>
      <c r="AT31" s="215"/>
      <c r="AU31" s="215"/>
      <c r="AV31" s="215"/>
      <c r="AW31" s="215"/>
      <c r="AX31" s="215"/>
      <c r="AY31" s="215"/>
      <c r="AZ31" s="215"/>
      <c r="BA31" s="215"/>
      <c r="BB31" s="215"/>
      <c r="BC31" s="215"/>
      <c r="BD31" s="215"/>
      <c r="BE31" s="215"/>
      <c r="BF31" s="215"/>
    </row>
    <row r="32" spans="2:58" ht="21.75" customHeight="1">
      <c r="C32" s="210"/>
      <c r="D32" s="211"/>
      <c r="E32" s="212"/>
      <c r="F32" s="379"/>
      <c r="G32" s="380"/>
      <c r="L32" s="210"/>
      <c r="M32" s="211"/>
      <c r="N32" s="212"/>
      <c r="O32" s="379"/>
      <c r="P32" s="380"/>
      <c r="U32" s="210"/>
      <c r="V32" s="211"/>
      <c r="W32" s="212"/>
      <c r="X32" s="379"/>
      <c r="Y32" s="380"/>
      <c r="AD32" s="210"/>
      <c r="AE32" s="211"/>
      <c r="AF32" s="212"/>
      <c r="AG32" s="373"/>
      <c r="AH32" s="374"/>
      <c r="AM32" s="210"/>
      <c r="AN32" s="211"/>
      <c r="AO32" s="212"/>
      <c r="AP32" s="373"/>
      <c r="AQ32" s="374"/>
      <c r="AT32" s="215"/>
      <c r="AU32" s="215"/>
      <c r="AV32" s="215"/>
      <c r="AW32" s="215"/>
      <c r="AX32" s="215"/>
      <c r="AY32" s="215"/>
      <c r="AZ32" s="215"/>
      <c r="BA32" s="215"/>
      <c r="BB32" s="215"/>
      <c r="BC32" s="215"/>
      <c r="BD32" s="215"/>
      <c r="BE32" s="215"/>
      <c r="BF32" s="215"/>
    </row>
    <row r="33" spans="3:58" ht="21.75" customHeight="1">
      <c r="C33" s="210"/>
      <c r="D33" s="211"/>
      <c r="E33" s="212"/>
      <c r="F33" s="379"/>
      <c r="G33" s="380"/>
      <c r="L33" s="210"/>
      <c r="M33" s="211"/>
      <c r="N33" s="212"/>
      <c r="O33" s="379"/>
      <c r="P33" s="380"/>
      <c r="U33" s="210"/>
      <c r="V33" s="211"/>
      <c r="W33" s="212"/>
      <c r="X33" s="379"/>
      <c r="Y33" s="380"/>
      <c r="AD33" s="210"/>
      <c r="AE33" s="211"/>
      <c r="AF33" s="212"/>
      <c r="AG33" s="373"/>
      <c r="AH33" s="374"/>
      <c r="AM33" s="210"/>
      <c r="AN33" s="211"/>
      <c r="AO33" s="212"/>
      <c r="AP33" s="373"/>
      <c r="AQ33" s="374"/>
      <c r="AT33" s="215"/>
      <c r="AU33" s="215"/>
      <c r="AV33" s="215"/>
      <c r="AW33" s="215"/>
      <c r="AX33" s="215"/>
      <c r="AY33" s="215"/>
      <c r="AZ33" s="215"/>
      <c r="BA33" s="215"/>
      <c r="BB33" s="215"/>
      <c r="BC33" s="215"/>
      <c r="BD33" s="215"/>
      <c r="BE33" s="215"/>
      <c r="BF33" s="215"/>
    </row>
    <row r="34" spans="3:58" ht="21.75" customHeight="1">
      <c r="C34" s="210"/>
      <c r="D34" s="211"/>
      <c r="E34" s="212"/>
      <c r="F34" s="379"/>
      <c r="G34" s="380"/>
      <c r="L34" s="210"/>
      <c r="M34" s="211"/>
      <c r="N34" s="212"/>
      <c r="O34" s="379"/>
      <c r="P34" s="380"/>
      <c r="U34" s="210"/>
      <c r="V34" s="211"/>
      <c r="W34" s="212"/>
      <c r="X34" s="379"/>
      <c r="Y34" s="380"/>
      <c r="AD34" s="210"/>
      <c r="AE34" s="211"/>
      <c r="AF34" s="212"/>
      <c r="AG34" s="373"/>
      <c r="AH34" s="374"/>
      <c r="AM34" s="210"/>
      <c r="AN34" s="211"/>
      <c r="AO34" s="212"/>
      <c r="AP34" s="373"/>
      <c r="AQ34" s="374"/>
      <c r="AT34" s="215"/>
      <c r="AU34" s="215"/>
      <c r="AV34" s="215"/>
      <c r="AW34" s="215"/>
      <c r="AX34" s="215"/>
      <c r="AY34" s="215"/>
      <c r="AZ34" s="215"/>
      <c r="BA34" s="215"/>
      <c r="BB34" s="215"/>
      <c r="BC34" s="215"/>
      <c r="BD34" s="215"/>
      <c r="BE34" s="215"/>
      <c r="BF34" s="215"/>
    </row>
    <row r="35" spans="3:58" ht="21.75" customHeight="1">
      <c r="C35" s="210"/>
      <c r="D35" s="211"/>
      <c r="E35" s="212"/>
      <c r="F35" s="383"/>
      <c r="G35" s="384"/>
      <c r="L35" s="210"/>
      <c r="M35" s="211"/>
      <c r="N35" s="212"/>
      <c r="O35" s="383"/>
      <c r="P35" s="384"/>
      <c r="U35" s="210"/>
      <c r="V35" s="211"/>
      <c r="W35" s="212"/>
      <c r="X35" s="383"/>
      <c r="Y35" s="384"/>
      <c r="AD35" s="210"/>
      <c r="AE35" s="211"/>
      <c r="AF35" s="212"/>
      <c r="AG35" s="375"/>
      <c r="AH35" s="376"/>
      <c r="AM35" s="210"/>
      <c r="AN35" s="211"/>
      <c r="AO35" s="212"/>
      <c r="AP35" s="375"/>
      <c r="AQ35" s="376"/>
      <c r="AT35" s="66"/>
      <c r="AU35" s="66"/>
      <c r="AV35" s="66"/>
      <c r="AW35" s="66"/>
      <c r="AX35" s="66"/>
      <c r="AY35" s="66"/>
      <c r="AZ35" s="66" t="s">
        <v>891</v>
      </c>
      <c r="BA35" s="66"/>
      <c r="BB35" s="215"/>
      <c r="BC35" s="215"/>
      <c r="BD35" s="215"/>
      <c r="BE35" s="215"/>
      <c r="BF35" s="215"/>
    </row>
    <row r="36" spans="3:58" ht="21.75" customHeight="1">
      <c r="C36" s="75" t="s">
        <v>632</v>
      </c>
      <c r="D36" s="88">
        <f>SUM(D21:D35)</f>
        <v>0</v>
      </c>
      <c r="E36" s="74"/>
      <c r="F36" s="378"/>
      <c r="G36" s="378"/>
      <c r="L36" s="75" t="s">
        <v>632</v>
      </c>
      <c r="M36" s="88">
        <f>SUM(M21:M35)</f>
        <v>0</v>
      </c>
      <c r="N36" s="74"/>
      <c r="O36" s="378"/>
      <c r="P36" s="378"/>
      <c r="U36" s="75" t="s">
        <v>632</v>
      </c>
      <c r="V36" s="88">
        <f>SUM(V21:V35)</f>
        <v>0</v>
      </c>
      <c r="W36" s="74"/>
      <c r="X36" s="378"/>
      <c r="Y36" s="378"/>
      <c r="AD36" s="75" t="s">
        <v>632</v>
      </c>
      <c r="AE36" s="88">
        <f>SUM(AE21:AE35)</f>
        <v>0</v>
      </c>
      <c r="AF36" s="74"/>
      <c r="AG36" s="378"/>
      <c r="AH36" s="378"/>
      <c r="AM36" s="75" t="s">
        <v>632</v>
      </c>
      <c r="AN36" s="88">
        <f>SUM(AN21:AN35)</f>
        <v>0</v>
      </c>
      <c r="AO36" s="74"/>
      <c r="AP36" s="378"/>
      <c r="AQ36" s="378"/>
      <c r="AT36" s="228">
        <f>D36</f>
        <v>0</v>
      </c>
      <c r="AU36" s="228">
        <f>M36</f>
        <v>0</v>
      </c>
      <c r="AV36" s="228">
        <f>V36</f>
        <v>0</v>
      </c>
      <c r="AW36" s="228">
        <f>AE36</f>
        <v>0</v>
      </c>
      <c r="AX36" s="228">
        <f>AN36</f>
        <v>0</v>
      </c>
      <c r="AY36" s="228">
        <f>SUM(AT36:AX36)</f>
        <v>0</v>
      </c>
      <c r="AZ36" s="270" t="str">
        <f>IF(AND($AY$36&gt;=900000,NOT(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900,"×")</f>
        <v>×</v>
      </c>
      <c r="BA36" s="66"/>
      <c r="BB36" s="215"/>
      <c r="BC36" s="215"/>
      <c r="BD36" s="215"/>
      <c r="BE36" s="215"/>
      <c r="BF36" s="215"/>
    </row>
    <row r="37" spans="3:58">
      <c r="AT37" s="66"/>
      <c r="AU37" s="66"/>
      <c r="AV37" s="66"/>
      <c r="AW37" s="66"/>
      <c r="AX37" s="66"/>
      <c r="AY37" s="66"/>
      <c r="AZ37" s="270">
        <f>IF(AND($AY$36&gt;=2020000,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2020,0)</f>
        <v>0</v>
      </c>
      <c r="BA37" s="66"/>
      <c r="BB37" s="215"/>
      <c r="BC37" s="215"/>
      <c r="BD37" s="215"/>
      <c r="BE37" s="215"/>
      <c r="BF37" s="215"/>
    </row>
    <row r="38" spans="3:58">
      <c r="AT38" s="66"/>
      <c r="AU38" s="66"/>
      <c r="AV38" s="66"/>
      <c r="AW38" s="66"/>
      <c r="AX38" s="66"/>
      <c r="AY38" s="66"/>
      <c r="AZ38" s="270">
        <f>MAX(AZ36:AZ37)</f>
        <v>0</v>
      </c>
      <c r="BA38" s="66"/>
      <c r="BB38" s="215"/>
      <c r="BC38" s="215"/>
      <c r="BD38" s="215"/>
      <c r="BE38" s="215"/>
      <c r="BF38" s="215"/>
    </row>
    <row r="39" spans="3:58" ht="24" hidden="1" customHeight="1">
      <c r="C39" s="70" t="s">
        <v>628</v>
      </c>
      <c r="D39" s="162" t="str">
        <f>AT39</f>
        <v>該当する項目が全て選択・入力されているか確認してください。</v>
      </c>
      <c r="L39" s="70" t="s">
        <v>628</v>
      </c>
      <c r="M39" s="80" t="str">
        <f>AU39</f>
        <v>該当する項目が全て選択・入力されているか確認してください。</v>
      </c>
      <c r="U39" s="70" t="s">
        <v>628</v>
      </c>
      <c r="V39" s="80" t="str">
        <f>AV39</f>
        <v>該当する項目が全て選択・入力されているか確認してください。</v>
      </c>
      <c r="AD39" s="70" t="s">
        <v>628</v>
      </c>
      <c r="AE39" s="80" t="str">
        <f>AW39</f>
        <v>該当する項目が全て選択・入力されているか確認してください。</v>
      </c>
      <c r="AM39" s="70" t="s">
        <v>628</v>
      </c>
      <c r="AN39" s="80" t="str">
        <f>AX39</f>
        <v>該当する項目が全て選択・入力されているか確認してください。</v>
      </c>
      <c r="AT39" s="226" t="str">
        <f>IF(COUNTIF(AT43:AT45,"◯"),"◯","該当する項目が全て選択・入力されているか確認してください。")</f>
        <v>該当する項目が全て選択・入力されているか確認してください。</v>
      </c>
      <c r="AU39" s="226" t="str">
        <f>IF(COUNTIF(AU43:AU45,"◯"),"◯","該当する項目が全て選択・入力されているか確認してください。")</f>
        <v>該当する項目が全て選択・入力されているか確認してください。</v>
      </c>
      <c r="AV39" s="226" t="str">
        <f>IF(COUNTIF(AV43:AV45,"◯"),"◯","該当する項目が全て選択・入力されているか確認してください。")</f>
        <v>該当する項目が全て選択・入力されているか確認してください。</v>
      </c>
      <c r="AW39" s="226" t="str">
        <f>IF(COUNTIF(AW43:AW45,"◯"),"◯","該当する項目が全て選択・入力されているか確認してください。")</f>
        <v>該当する項目が全て選択・入力されているか確認してください。</v>
      </c>
      <c r="AX39" s="226" t="str">
        <f>IF(COUNTIF(AX43:AX45,"◯"),"◯","該当する項目が全て選択・入力されているか確認してください。")</f>
        <v>該当する項目が全て選択・入力されているか確認してください。</v>
      </c>
      <c r="AY39" s="66"/>
      <c r="AZ39" s="271" t="str">
        <f>IF(OR($AZ$38=900,$AZ$38=2020),"◯","×")</f>
        <v>×</v>
      </c>
      <c r="BA39" s="66"/>
      <c r="BB39" s="215"/>
      <c r="BC39" s="215"/>
      <c r="BD39" s="215"/>
      <c r="BE39" s="215"/>
      <c r="BF39" s="215"/>
    </row>
    <row r="40" spans="3:58" ht="24.75" hidden="1" customHeight="1">
      <c r="C40" s="70" t="s">
        <v>627</v>
      </c>
      <c r="D40" s="162" t="str">
        <f>AT40</f>
        <v>金額を確認してください。</v>
      </c>
      <c r="L40" s="70" t="s">
        <v>627</v>
      </c>
      <c r="M40" s="80" t="str">
        <f>AU40</f>
        <v>金額を確認してください。</v>
      </c>
      <c r="U40" s="70" t="s">
        <v>627</v>
      </c>
      <c r="V40" s="80" t="str">
        <f>AV40</f>
        <v>金額を確認してください。</v>
      </c>
      <c r="AD40" s="70" t="s">
        <v>627</v>
      </c>
      <c r="AE40" s="80" t="str">
        <f>AW40</f>
        <v>金額を確認してください。</v>
      </c>
      <c r="AM40" s="70" t="s">
        <v>627</v>
      </c>
      <c r="AN40" s="80" t="str">
        <f>AX40</f>
        <v>金額を確認してください。</v>
      </c>
      <c r="AT40" s="226" t="str">
        <f>IF(OR($AZ$38=900,$AZ$38=2020),"◯","金額を確認してください。")</f>
        <v>金額を確認してください。</v>
      </c>
      <c r="AU40" s="226" t="str">
        <f>IF(OR($AZ$38=900,$AZ$38=2020),"◯","金額を確認してください。")</f>
        <v>金額を確認してください。</v>
      </c>
      <c r="AV40" s="226" t="str">
        <f>IF(OR($AZ$38=900,$AZ$38=2020),"◯","金額を確認してください。")</f>
        <v>金額を確認してください。</v>
      </c>
      <c r="AW40" s="226" t="str">
        <f>IF(OR($AZ$38=900,$AZ$38=2020),"◯","金額を確認してください。")</f>
        <v>金額を確認してください。</v>
      </c>
      <c r="AX40" s="226" t="str">
        <f>IF(OR($AZ$38=900,$AZ$38=2020),"◯","金額を確認してください。")</f>
        <v>金額を確認してください。</v>
      </c>
      <c r="AY40" s="66"/>
      <c r="AZ40" s="270"/>
      <c r="BA40" s="66"/>
      <c r="BB40" s="215"/>
      <c r="BC40" s="215"/>
      <c r="BD40" s="215"/>
      <c r="BE40" s="215"/>
      <c r="BF40" s="215"/>
    </row>
    <row r="41" spans="3:58" ht="18" customHeight="1">
      <c r="AT41" s="217" t="str">
        <f>IF(AND((D39="◯"),(D40="◯"),(AY51="◯")),"提出可能","提出不可")</f>
        <v>提出不可</v>
      </c>
      <c r="AU41" s="217" t="str">
        <f>IF(AND((M39="◯"),(M40="◯"),(AY51="◯")),"提出可能","提出不可")</f>
        <v>提出不可</v>
      </c>
      <c r="AV41" s="217" t="str">
        <f>IF(AND((V39="◯"),(V40="◯"),(AY51="◯")),"提出可能","提出不可")</f>
        <v>提出不可</v>
      </c>
      <c r="AW41" s="217" t="str">
        <f>IF(AND((AE39="◯"),(AE40="◯"),(AY51="◯")),"提出可能","提出不可")</f>
        <v>提出不可</v>
      </c>
      <c r="AX41" s="217" t="str">
        <f>IF(AND((AN39="◯"),(AN40="◯"),(AY51="◯")),"提出可能","提出不可")</f>
        <v>提出不可</v>
      </c>
      <c r="AY41" s="66"/>
      <c r="AZ41" s="66"/>
      <c r="BA41" s="66"/>
      <c r="BB41" s="215"/>
      <c r="BC41" s="215"/>
      <c r="BD41" s="215"/>
      <c r="BE41" s="215"/>
      <c r="BF41" s="215"/>
    </row>
    <row r="42" spans="3:58">
      <c r="AT42" s="1"/>
      <c r="AU42" s="1"/>
      <c r="AV42" s="1"/>
      <c r="AW42" s="1"/>
      <c r="AX42" s="1"/>
      <c r="AY42" s="1"/>
      <c r="AZ42" s="1"/>
      <c r="BA42" s="1"/>
    </row>
    <row r="43" spans="3:58" ht="36">
      <c r="H43" s="78"/>
      <c r="AT43" s="226" t="str">
        <f>IF(AND(OR(AT8="◯",AT8="事業名称を入力してください。"),AT9="◯",AT10="◯",AT13="◯",AT14="◯",AT15="◯",AT16="◯",AT17="◯",$AZ$39="◯",D8="情報通信技術活用支援員の配置"),"◯","該当する項目が全て選択・入力されているか確認してください。")</f>
        <v>該当する項目が全て選択・入力されているか確認してください。</v>
      </c>
      <c r="AU43" s="226" t="str">
        <f>IF(AND(OR(AU8="◯",AU8="事業名称を入力してください。"),AU9="◯",AU10="◯",AU13="◯",AU14="◯",AU15="◯",AU16="◯",AU17="◯",$AZ$39="◯",M8="情報通信技術活用支援員の配置"),"◯","該当する項目が全て選択・入力されているか確認してください。")</f>
        <v>該当する項目が全て選択・入力されているか確認してください。</v>
      </c>
      <c r="AV43" s="226" t="str">
        <f>IF(AND(OR(AV8="◯",AV8="事業名称を入力してください。"),AV9="◯",AV10="◯",AV13="◯",AV14="◯",AV15="◯",AV16="◯",AV17="◯",$AZ$39="◯",V8="情報通信技術活用支援員の配置"),"◯","該当する項目が全て選択・入力されているか確認してください。")</f>
        <v>該当する項目が全て選択・入力されているか確認してください。</v>
      </c>
      <c r="AW43" s="226" t="str">
        <f>IF(AND(OR(AW8="◯",AW8="事業名称を入力してください。"),AW9="◯",AW10="◯",AW13="◯",AW14="◯",AW15="◯",AW16="◯",AW17="◯",$AZ$39="◯",AE8="情報通信技術活用支援員の配置"),"◯","該当する項目が全て選択・入力されているか確認してください。")</f>
        <v>該当する項目が全て選択・入力されているか確認してください。</v>
      </c>
      <c r="AX43" s="226" t="str">
        <f>IF(AND(OR(AX8="◯",AX8="事業名称を入力してください。"),AX9="◯",AX10="◯",AX13="◯",AX14="◯",AX15="◯",AX16="◯",AX17="◯",$AZ$39="◯",AN8="情報通信技術活用支援員の配置"),"◯","該当する項目が全て選択・入力されているか確認してください。")</f>
        <v>該当する項目が全て選択・入力されているか確認してください。</v>
      </c>
      <c r="AY43" s="1"/>
      <c r="AZ43" s="1"/>
      <c r="BA43" s="1"/>
    </row>
    <row r="44" spans="3:58" ht="40.5" customHeight="1">
      <c r="AT44" s="268" t="str">
        <f>IF(AND(OR(AT8="◯",AT8="事業名称を入力してください"),AT10="◯",AT13="◯",AT17="◯",NOT(D8="情報通信技術活用支援員の配置")),"◯","該当する項目が全て選択・入力されているか確認してください。")</f>
        <v>該当する項目が全て選択・入力されているか確認してください。</v>
      </c>
      <c r="AU44" s="268" t="str">
        <f>IF(AND(OR(AU8="◯",AU8="事業名称を入力してください"),AU10="◯",AU13="◯",AU17="◯",NOT(M8="情報通信技術活用支援員の配置")),"◯","該当する項目が全て選択・入力されているか確認してください。")</f>
        <v>該当する項目が全て選択・入力されているか確認してください。</v>
      </c>
      <c r="AV44" s="268" t="str">
        <f>IF(AND(OR(AV8="◯",AV8="事業名称を入力してください"),AV10="◯",AV13="◯",AV17="◯",NOT(V8="情報通信技術活用支援員の配置")),"◯","該当する項目が全て選択・入力されているか確認してください。")</f>
        <v>該当する項目が全て選択・入力されているか確認してください。</v>
      </c>
      <c r="AW44" s="268" t="str">
        <f>IF(AND(OR(AW8="◯",AW8="事業名称を入力してください"),AW10="◯",AW13="◯",AW17="◯",NOT(AE8="情報通信技術活用支援員の配置")),"◯","該当する項目が全て選択・入力されているか確認してください。")</f>
        <v>該当する項目が全て選択・入力されているか確認してください。</v>
      </c>
      <c r="AX44" s="268" t="str">
        <f>IF(AND(OR(AX8="◯",AX8="事業名称を入力してください"),AX10="◯",AX13="◯",AX17="◯",NOT(AN8="情報通信技術活用支援員の配置")),"◯","該当する項目が全て選択・入力されているか確認してください。")</f>
        <v>該当する項目が全て選択・入力されているか確認してください。</v>
      </c>
      <c r="AY44" s="1"/>
      <c r="AZ44" s="1"/>
      <c r="BA44" s="1"/>
    </row>
    <row r="45" spans="3:58" ht="49.5" customHeight="1">
      <c r="AT45" s="226" t="str">
        <f>IF(AND(OR(AT8="◯",AT8="事業名称を入力してください"),AT10="◯",AT11="◯",AT13="◯",D8="ICTリテラシー研修等の実施"),"◯","該当する項目が全て選択・入力されているか確認してください。")</f>
        <v>該当する項目が全て選択・入力されているか確認してください。</v>
      </c>
      <c r="AU45" s="226" t="str">
        <f>IF(AND(OR(AU8="◯",AU8="事業名称を入力してください"),AU10="◯",AU11="◯",AU13="◯",M8="ICTリテラシー研修等の実施"),"◯","該当する項目が全て選択・入力されているか確認してください。")</f>
        <v>該当する項目が全て選択・入力されているか確認してください。</v>
      </c>
      <c r="AV45" s="226" t="str">
        <f>IF(AND(OR(AV8="◯",AV8="事業名称を入力してください"),AV10="◯",AV11="◯",AV13="◯",V8="ICTリテラシー研修等の実施"),"◯","該当する項目が全て選択・入力されているか確認してください。")</f>
        <v>該当する項目が全て選択・入力されているか確認してください。</v>
      </c>
      <c r="AW45" s="226" t="str">
        <f>IF(AND(OR(AW8="◯",AW8="事業名称を入力してください"),AW10="◯",AW11="◯",AW13="◯",AE8="ICTリテラシー研修等の実施"),"◯","該当する項目が全て選択・入力されているか確認してください。")</f>
        <v>該当する項目が全て選択・入力されているか確認してください。</v>
      </c>
      <c r="AX45" s="226" t="str">
        <f>IF(AND(OR(AX8="◯",AX8="事業名称を入力してください"),AX10="◯",AX11="◯",AX13="◯",AN8="ICTリテラシー研修等の実施"),"◯","該当する項目が全て選択・入力されているか確認してください。")</f>
        <v>該当する項目が全て選択・入力されているか確認してください。</v>
      </c>
      <c r="AY45" s="1"/>
      <c r="AZ45" s="1"/>
      <c r="BA45" s="1"/>
    </row>
    <row r="46" spans="3:58" ht="45.75" customHeight="1">
      <c r="AT46" s="63">
        <f>IF(D8="児童生徒が授業で使用するICT教育設備の保守・管理の外部委託",1,IF(D8="児童生徒が授業で使用するICT教育設備のリース契約（１人１台端末の整備を除く）",1,IF(D8="フィルタリングソフトやMDM（Mobile Device Management）等の管理ツールの導入",2,IF(D8="校務支援システムの導入",3,IF(D8="ICTリテラシー研修等の実施",4,5)))))</f>
        <v>5</v>
      </c>
      <c r="AU46" s="63">
        <f>IF(M8="児童生徒が授業で使用するICT教育設備の保守・管理の外部委託",1,IF(M8="児童生徒が授業で使用するICT教育設備のリース契約（１人１台端末の整備を除く）",1,IF(M8="フィルタリングソフトやMDM（Mobile Device Management）等の管理ツールの導入",2,IF(M8="校務支援システムの導入",3,IF(M8="ICTリテラシー研修等の実施",4,5)))))</f>
        <v>5</v>
      </c>
      <c r="AV46" s="63">
        <f>IF(V8="児童生徒が授業で使用するICT教育設備の保守・管理の外部委託",1,IF(V8="児童生徒が授業で使用するICT教育設備のリース契約（１人１台端末の整備を除く）",1,IF(V8="フィルタリングソフトやMDM（Mobile Device Management）等の管理ツールの導入",2,IF(V8="校務支援システムの導入",3,IF(V8="ICTリテラシー研修等の実施",4,5)))))</f>
        <v>5</v>
      </c>
      <c r="AW46" s="63">
        <f>IF(AE8="児童生徒が授業で使用するICT教育設備の保守・管理の外部委託",1,IF(AE8="児童生徒が授業で使用するICT教育設備のリース契約（１人１台端末の整備を除く）",1,IF(AE8="フィルタリングソフトやMDM（Mobile Device Management）等の管理ツールの導入",2,IF(AE8="校務支援システムの導入",3,IF(AE8="ICTリテラシー研修等の実施",4,5)))))</f>
        <v>5</v>
      </c>
      <c r="AX46" s="63">
        <f>IF(AN8="児童生徒が授業で使用するICT教育設備の保守・管理の外部委託",1,IF(AN8="児童生徒が授業で使用するICT教育設備のリース契約（１人１台端末の整備を除く）",1,IF(AN8="フィルタリングソフトやMDM（Mobile Device Management）等の管理ツールの導入",2,IF(AN8="校務支援システムの導入",3,IF(AN8="ICTリテラシー研修等の実施",4,5)))))</f>
        <v>5</v>
      </c>
      <c r="AY46" s="63">
        <f>COUNTIF(AT46:AX46,1)</f>
        <v>0</v>
      </c>
      <c r="AZ46" s="6" t="str">
        <f>IF(OR(AY46=1),"◯","×")</f>
        <v>×</v>
      </c>
      <c r="BA46" s="1"/>
      <c r="BB46" s="1"/>
      <c r="BC46" s="1"/>
      <c r="BD46" s="1"/>
    </row>
    <row r="47" spans="3:58" ht="45.75" customHeight="1">
      <c r="AY47" s="63">
        <f>COUNTIF(AT46:AX46,2)</f>
        <v>0</v>
      </c>
      <c r="AZ47" s="6" t="str">
        <f>IF(OR(AY47=1),"◯","×")</f>
        <v>×</v>
      </c>
    </row>
    <row r="48" spans="3:58" ht="45.75" customHeight="1">
      <c r="AY48" s="63">
        <f>COUNTIF(AT46:AX46,3)</f>
        <v>0</v>
      </c>
      <c r="AZ48" s="6" t="str">
        <f>IF(OR(AY48=1),"◯","×")</f>
        <v>×</v>
      </c>
    </row>
    <row r="49" spans="51:52" ht="45.75" customHeight="1">
      <c r="AY49" s="63">
        <f>COUNTIF(AT46:AX46,4)</f>
        <v>0</v>
      </c>
      <c r="AZ49" s="6" t="str">
        <f>IF(OR(AY49=1),"◯","×")</f>
        <v>×</v>
      </c>
    </row>
    <row r="50" spans="51:52" ht="45.75" customHeight="1">
      <c r="AY50" s="63" t="str">
        <f>IF(AZ50&gt;=2,"◯","×")</f>
        <v>×</v>
      </c>
      <c r="AZ50" s="145">
        <f>COUNTIF(AZ46:AZ49,"◯")</f>
        <v>0</v>
      </c>
    </row>
    <row r="51" spans="51:52" ht="30.75" customHeight="1">
      <c r="AY51" s="272" t="str">
        <f>IF(OR(AY50="◯",AND(AT46=5,AU46=5,AV46=5,AW46=5,AX46=5)),"◯","×")</f>
        <v>◯</v>
      </c>
    </row>
    <row r="52" spans="51:52">
      <c r="AY52" s="1"/>
    </row>
  </sheetData>
  <sheetProtection algorithmName="SHA-512" hashValue="ghbH8VLRsnzj/h+fh/abRvT1jmCL8xnUl4S9uZw1P9SP7GOUuxOS3KLvsMHQojkttANn8KNiiepQFGe8FmRK9w==" saltValue="M0pqsUvdEG3LbpK1D8TrdA==" spinCount="100000" sheet="1" formatCells="0" formatColumns="0" formatRows="0"/>
  <mergeCells count="100">
    <mergeCell ref="AE8:AI8"/>
    <mergeCell ref="AN8:AR8"/>
    <mergeCell ref="D9:H9"/>
    <mergeCell ref="M9:Q9"/>
    <mergeCell ref="V9:Z9"/>
    <mergeCell ref="AE9:AI9"/>
    <mergeCell ref="AN9:AR9"/>
    <mergeCell ref="F20:G20"/>
    <mergeCell ref="O20:P20"/>
    <mergeCell ref="D8:H8"/>
    <mergeCell ref="M8:Q8"/>
    <mergeCell ref="V8:Z8"/>
    <mergeCell ref="D10:H10"/>
    <mergeCell ref="M10:Q10"/>
    <mergeCell ref="V10:Z10"/>
    <mergeCell ref="AE10:AI10"/>
    <mergeCell ref="AN10:AR10"/>
    <mergeCell ref="F36:G36"/>
    <mergeCell ref="F21:G21"/>
    <mergeCell ref="F22:G22"/>
    <mergeCell ref="F23:G23"/>
    <mergeCell ref="F24:G24"/>
    <mergeCell ref="F25:G25"/>
    <mergeCell ref="F26:G26"/>
    <mergeCell ref="F27:G27"/>
    <mergeCell ref="F28:G28"/>
    <mergeCell ref="F35:G35"/>
    <mergeCell ref="O21:P21"/>
    <mergeCell ref="O22:P22"/>
    <mergeCell ref="O23:P23"/>
    <mergeCell ref="O24:P24"/>
    <mergeCell ref="O25:P25"/>
    <mergeCell ref="O26:P26"/>
    <mergeCell ref="O27:P27"/>
    <mergeCell ref="O28:P28"/>
    <mergeCell ref="O29:P29"/>
    <mergeCell ref="F29:G29"/>
    <mergeCell ref="F30:G30"/>
    <mergeCell ref="F31:G31"/>
    <mergeCell ref="F32:G32"/>
    <mergeCell ref="F33:G33"/>
    <mergeCell ref="F34:G34"/>
    <mergeCell ref="O36:P36"/>
    <mergeCell ref="X20:Y20"/>
    <mergeCell ref="X21:Y21"/>
    <mergeCell ref="X22:Y22"/>
    <mergeCell ref="X23:Y23"/>
    <mergeCell ref="X24:Y24"/>
    <mergeCell ref="X25:Y25"/>
    <mergeCell ref="X26:Y26"/>
    <mergeCell ref="X27:Y27"/>
    <mergeCell ref="X28:Y28"/>
    <mergeCell ref="O30:P30"/>
    <mergeCell ref="O31:P31"/>
    <mergeCell ref="O32:P32"/>
    <mergeCell ref="O33:P33"/>
    <mergeCell ref="O34:P34"/>
    <mergeCell ref="O35:P35"/>
    <mergeCell ref="X35:Y35"/>
    <mergeCell ref="X36:Y36"/>
    <mergeCell ref="AG20:AH20"/>
    <mergeCell ref="AG21:AH21"/>
    <mergeCell ref="AG22:AH22"/>
    <mergeCell ref="AG23:AH23"/>
    <mergeCell ref="AG24:AH24"/>
    <mergeCell ref="AG25:AH25"/>
    <mergeCell ref="AG26:AH26"/>
    <mergeCell ref="AG27:AH27"/>
    <mergeCell ref="X29:Y29"/>
    <mergeCell ref="X30:Y30"/>
    <mergeCell ref="X31:Y31"/>
    <mergeCell ref="X32:Y32"/>
    <mergeCell ref="X33:Y33"/>
    <mergeCell ref="X34:Y34"/>
    <mergeCell ref="AG34:AH34"/>
    <mergeCell ref="AG35:AH35"/>
    <mergeCell ref="AG36:AH36"/>
    <mergeCell ref="AP21:AQ21"/>
    <mergeCell ref="AP22:AQ22"/>
    <mergeCell ref="AP23:AQ23"/>
    <mergeCell ref="AP24:AQ24"/>
    <mergeCell ref="AP25:AQ25"/>
    <mergeCell ref="AP26:AQ26"/>
    <mergeCell ref="AP27:AQ27"/>
    <mergeCell ref="AG28:AH28"/>
    <mergeCell ref="AG29:AH29"/>
    <mergeCell ref="AG30:AH30"/>
    <mergeCell ref="AG31:AH31"/>
    <mergeCell ref="AG32:AH32"/>
    <mergeCell ref="AG33:AH33"/>
    <mergeCell ref="AP34:AQ34"/>
    <mergeCell ref="AP35:AQ35"/>
    <mergeCell ref="AP20:AQ20"/>
    <mergeCell ref="AP36:AQ36"/>
    <mergeCell ref="AP28:AQ28"/>
    <mergeCell ref="AP29:AQ29"/>
    <mergeCell ref="AP30:AQ30"/>
    <mergeCell ref="AP31:AQ31"/>
    <mergeCell ref="AP32:AQ32"/>
    <mergeCell ref="AP33:AQ33"/>
  </mergeCells>
  <phoneticPr fontId="1"/>
  <conditionalFormatting sqref="C21:C35">
    <cfRule type="expression" dxfId="776" priority="257">
      <formula>ISTEXT($C21)</formula>
    </cfRule>
  </conditionalFormatting>
  <conditionalFormatting sqref="C21:F35">
    <cfRule type="expression" dxfId="775" priority="142">
      <formula>$D$8="ICTリテラシー研修等の実施"</formula>
    </cfRule>
  </conditionalFormatting>
  <conditionalFormatting sqref="D11 D13:D16">
    <cfRule type="expression" dxfId="774" priority="1">
      <formula>$D$8="児童生徒１人１台端末の整備に係るリース契約"</formula>
    </cfRule>
    <cfRule type="expression" dxfId="773" priority="154">
      <formula>$D$8="児童生徒が授業で使用するICT教育設備のリース契約（１人１台端末の整備を除く）"</formula>
    </cfRule>
    <cfRule type="expression" dxfId="772" priority="153">
      <formula>$D$8="フィルタリングソフトやMDM（Mobile Device Management）等の管理ツールの導入"</formula>
    </cfRule>
    <cfRule type="expression" dxfId="771" priority="152">
      <formula>$D$8="児童生徒が授業で使用するICT教育設備の保守・管理の外部委託"</formula>
    </cfRule>
    <cfRule type="expression" dxfId="770" priority="146">
      <formula>$D$8="校務支援システムの導入"</formula>
    </cfRule>
  </conditionalFormatting>
  <conditionalFormatting sqref="D11">
    <cfRule type="expression" dxfId="769" priority="161">
      <formula>ISTEXT($D$11)</formula>
    </cfRule>
    <cfRule type="expression" dxfId="768" priority="148">
      <formula>$D$8="情報通信技術活用支援員の配置"</formula>
    </cfRule>
  </conditionalFormatting>
  <conditionalFormatting sqref="D12 D14:D16">
    <cfRule type="expression" dxfId="767" priority="253">
      <formula>($D8="専門的・実践的な知識を有する人材からの助言や研修の受講")</formula>
    </cfRule>
  </conditionalFormatting>
  <conditionalFormatting sqref="D12 D14:D17">
    <cfRule type="expression" dxfId="766" priority="147">
      <formula>$D$8="ICTリテラシー研修等の実施"</formula>
    </cfRule>
  </conditionalFormatting>
  <conditionalFormatting sqref="D12">
    <cfRule type="expression" dxfId="765" priority="156">
      <formula>ISNUMBER($D$12)</formula>
    </cfRule>
  </conditionalFormatting>
  <conditionalFormatting sqref="D13">
    <cfRule type="expression" dxfId="764" priority="150">
      <formula>$D$13=A</formula>
    </cfRule>
    <cfRule type="expression" dxfId="763" priority="262">
      <formula>ISNUMBER($D$13)</formula>
    </cfRule>
  </conditionalFormatting>
  <conditionalFormatting sqref="D14">
    <cfRule type="expression" dxfId="762" priority="149">
      <formula>$D$13="校務支援システムの導入"</formula>
    </cfRule>
  </conditionalFormatting>
  <conditionalFormatting sqref="D14:D17">
    <cfRule type="expression" dxfId="761" priority="258">
      <formula>ISTEXT($D14)</formula>
    </cfRule>
  </conditionalFormatting>
  <conditionalFormatting sqref="D21:D35">
    <cfRule type="expression" dxfId="760" priority="256">
      <formula>ISNUMBER($D21)</formula>
    </cfRule>
  </conditionalFormatting>
  <conditionalFormatting sqref="D8:H8">
    <cfRule type="expression" dxfId="759" priority="265">
      <formula>ISTEXT(D8)</formula>
    </cfRule>
  </conditionalFormatting>
  <conditionalFormatting sqref="D9:H9">
    <cfRule type="expression" dxfId="758" priority="251">
      <formula>$D$8=""</formula>
    </cfRule>
    <cfRule type="expression" dxfId="757" priority="266">
      <formula>NOT($D8="その他")</formula>
    </cfRule>
  </conditionalFormatting>
  <conditionalFormatting sqref="D9:H10">
    <cfRule type="expression" dxfId="756" priority="263">
      <formula>ISTEXT($D9)</formula>
    </cfRule>
  </conditionalFormatting>
  <conditionalFormatting sqref="E21:E35">
    <cfRule type="expression" dxfId="755" priority="255">
      <formula>ISTEXT($E21)</formula>
    </cfRule>
  </conditionalFormatting>
  <conditionalFormatting sqref="F21:F34">
    <cfRule type="expression" dxfId="754" priority="143">
      <formula>ISTEXT($F21)</formula>
    </cfRule>
  </conditionalFormatting>
  <conditionalFormatting sqref="H2">
    <cfRule type="containsBlanks" dxfId="753" priority="267">
      <formula>LEN(TRIM(H2))=0</formula>
    </cfRule>
    <cfRule type="containsBlanks" priority="268">
      <formula>LEN(TRIM(H2))=0</formula>
    </cfRule>
  </conditionalFormatting>
  <conditionalFormatting sqref="L21:L35">
    <cfRule type="expression" dxfId="752" priority="120">
      <formula>ISTEXT($L21)</formula>
    </cfRule>
  </conditionalFormatting>
  <conditionalFormatting sqref="L21:O35">
    <cfRule type="expression" dxfId="751" priority="110">
      <formula>$M$8="ICTリテラシー研修等の実施"</formula>
    </cfRule>
  </conditionalFormatting>
  <conditionalFormatting sqref="M11 M13:M16">
    <cfRule type="expression" dxfId="750" priority="126">
      <formula>$M$8="児童生徒が授業で使用するICT教育設備の保守・管理の外部委託"</formula>
    </cfRule>
    <cfRule type="expression" dxfId="749" priority="121">
      <formula>$M$8="校務支援システムの導入"</formula>
    </cfRule>
    <cfRule type="expression" dxfId="748" priority="2">
      <formula>$M$8="児童生徒１人１台端末の整備に係るリース契約"</formula>
    </cfRule>
    <cfRule type="expression" dxfId="747" priority="128">
      <formula>$M$8="児童生徒が授業で使用するICT教育設備のリース契約（１人１台端末の整備を除く）"</formula>
    </cfRule>
    <cfRule type="expression" dxfId="746" priority="127">
      <formula>$M$8="フィルタリングソフトやMDM（Mobile Device Management）等の管理ツールの導入"</formula>
    </cfRule>
  </conditionalFormatting>
  <conditionalFormatting sqref="M11">
    <cfRule type="expression" dxfId="745" priority="123">
      <formula>$M$8="情報通信技術活用支援員の配置"</formula>
    </cfRule>
    <cfRule type="expression" dxfId="744" priority="130">
      <formula>ISTEXT($M$11)</formula>
    </cfRule>
  </conditionalFormatting>
  <conditionalFormatting sqref="M12 M14:M16">
    <cfRule type="expression" dxfId="743" priority="131">
      <formula>($M8="専門的・実践的な知識を有する人材からの助言や研修の受講")</formula>
    </cfRule>
  </conditionalFormatting>
  <conditionalFormatting sqref="M12 M14:M17">
    <cfRule type="expression" dxfId="742" priority="122">
      <formula>$M$8="ICTリテラシー研修等の実施"</formula>
    </cfRule>
  </conditionalFormatting>
  <conditionalFormatting sqref="M12">
    <cfRule type="expression" dxfId="741" priority="129">
      <formula>ISNUMBER($M$12)</formula>
    </cfRule>
  </conditionalFormatting>
  <conditionalFormatting sqref="M13">
    <cfRule type="expression" dxfId="740" priority="136">
      <formula>ISNUMBER($M$13)</formula>
    </cfRule>
  </conditionalFormatting>
  <conditionalFormatting sqref="M14">
    <cfRule type="expression" dxfId="739" priority="124">
      <formula>$M$13="校務支援システムの導入"</formula>
    </cfRule>
  </conditionalFormatting>
  <conditionalFormatting sqref="M14:M17">
    <cfRule type="expression" dxfId="738" priority="132">
      <formula>ISTEXT($M14)</formula>
    </cfRule>
  </conditionalFormatting>
  <conditionalFormatting sqref="M21:M35">
    <cfRule type="expression" dxfId="737" priority="119">
      <formula>ISNUMBER($M21)</formula>
    </cfRule>
  </conditionalFormatting>
  <conditionalFormatting sqref="M8:Q8">
    <cfRule type="expression" dxfId="736" priority="140">
      <formula>ISTEXT(M8)</formula>
    </cfRule>
  </conditionalFormatting>
  <conditionalFormatting sqref="M9:Q9">
    <cfRule type="expression" dxfId="735" priority="137">
      <formula>$M$8=""</formula>
    </cfRule>
    <cfRule type="expression" dxfId="734" priority="141">
      <formula>NOT($M8="その他")</formula>
    </cfRule>
  </conditionalFormatting>
  <conditionalFormatting sqref="M9:Q10">
    <cfRule type="expression" dxfId="733" priority="138">
      <formula>ISTEXT($M9)</formula>
    </cfRule>
  </conditionalFormatting>
  <conditionalFormatting sqref="N21:N35">
    <cfRule type="expression" dxfId="732" priority="118">
      <formula>ISTEXT($N21)</formula>
    </cfRule>
  </conditionalFormatting>
  <conditionalFormatting sqref="O21">
    <cfRule type="expression" dxfId="731" priority="111">
      <formula>ISTEXT($O21)</formula>
    </cfRule>
  </conditionalFormatting>
  <conditionalFormatting sqref="O22:O34">
    <cfRule type="expression" dxfId="730" priority="107">
      <formula>ISTEXT($O22)</formula>
    </cfRule>
    <cfRule type="expression" dxfId="729" priority="106">
      <formula>$M$8="ICTリテラシー研修等の実施"</formula>
    </cfRule>
  </conditionalFormatting>
  <conditionalFormatting sqref="Q2">
    <cfRule type="containsBlanks" priority="250">
      <formula>LEN(TRIM(Q2))=0</formula>
    </cfRule>
    <cfRule type="containsBlanks" dxfId="728" priority="249">
      <formula>LEN(TRIM(Q2))=0</formula>
    </cfRule>
  </conditionalFormatting>
  <conditionalFormatting sqref="U21:U35">
    <cfRule type="expression" dxfId="727" priority="84">
      <formula>ISTEXT($U21)</formula>
    </cfRule>
  </conditionalFormatting>
  <conditionalFormatting sqref="U21:X35">
    <cfRule type="expression" dxfId="726" priority="75">
      <formula>$V$8="ICTリテラシー研修等の実施"</formula>
    </cfRule>
  </conditionalFormatting>
  <conditionalFormatting sqref="V11 V13:V16">
    <cfRule type="expression" dxfId="725" priority="3">
      <formula>$V$8="児童生徒１人１台端末の整備に係るリース契約"</formula>
    </cfRule>
    <cfRule type="expression" dxfId="724" priority="90">
      <formula>$V$8="児童生徒が授業で使用するICT教育設備の保守・管理の外部委託"</formula>
    </cfRule>
    <cfRule type="expression" dxfId="723" priority="92">
      <formula>$V$8="児童生徒が授業で使用するICT教育設備のリース契約（１人１台端末の整備を除く）"</formula>
    </cfRule>
    <cfRule type="expression" dxfId="722" priority="91">
      <formula>$V$8="フィルタリングソフトやMDM（Mobile Device Management）等の管理ツールの導入"</formula>
    </cfRule>
    <cfRule type="expression" dxfId="721" priority="85">
      <formula>$V$8="校務支援システムの導入"</formula>
    </cfRule>
  </conditionalFormatting>
  <conditionalFormatting sqref="V11">
    <cfRule type="expression" dxfId="720" priority="87">
      <formula>$V$8="情報通信技術活用支援員の配置"</formula>
    </cfRule>
    <cfRule type="expression" dxfId="719" priority="94">
      <formula>ISTEXT($V$11)</formula>
    </cfRule>
  </conditionalFormatting>
  <conditionalFormatting sqref="V12 V14:V16">
    <cfRule type="expression" dxfId="718" priority="95">
      <formula>($V8="専門的・実践的な知識を有する人材からの助言や研修の受講")</formula>
    </cfRule>
  </conditionalFormatting>
  <conditionalFormatting sqref="V12 V14:V17">
    <cfRule type="expression" dxfId="717" priority="86">
      <formula>$V$8="ICTリテラシー研修等の実施"</formula>
    </cfRule>
  </conditionalFormatting>
  <conditionalFormatting sqref="V12">
    <cfRule type="expression" dxfId="716" priority="93">
      <formula>ISNUMBER($V$12)</formula>
    </cfRule>
  </conditionalFormatting>
  <conditionalFormatting sqref="V13">
    <cfRule type="expression" dxfId="715" priority="100">
      <formula>ISNUMBER($V$13)</formula>
    </cfRule>
  </conditionalFormatting>
  <conditionalFormatting sqref="V14">
    <cfRule type="expression" dxfId="714" priority="88">
      <formula>$V$13="校務支援システムの導入"</formula>
    </cfRule>
  </conditionalFormatting>
  <conditionalFormatting sqref="V14:V17">
    <cfRule type="expression" dxfId="713" priority="96">
      <formula>ISTEXT($V14)</formula>
    </cfRule>
  </conditionalFormatting>
  <conditionalFormatting sqref="V21:V35">
    <cfRule type="expression" dxfId="712" priority="83">
      <formula>ISNUMBER($V21)</formula>
    </cfRule>
  </conditionalFormatting>
  <conditionalFormatting sqref="V8:Z8">
    <cfRule type="expression" dxfId="711" priority="104">
      <formula>ISTEXT(V8)</formula>
    </cfRule>
  </conditionalFormatting>
  <conditionalFormatting sqref="V9:Z9">
    <cfRule type="expression" dxfId="710" priority="101">
      <formula>$V$8=""</formula>
    </cfRule>
    <cfRule type="expression" dxfId="709" priority="105">
      <formula>NOT($V8="その他")</formula>
    </cfRule>
  </conditionalFormatting>
  <conditionalFormatting sqref="V9:Z10">
    <cfRule type="expression" dxfId="708" priority="102">
      <formula>ISTEXT($V9)</formula>
    </cfRule>
  </conditionalFormatting>
  <conditionalFormatting sqref="W21:W35">
    <cfRule type="expression" dxfId="707" priority="82">
      <formula>ISTEXT($W21)</formula>
    </cfRule>
  </conditionalFormatting>
  <conditionalFormatting sqref="X21:X34">
    <cfRule type="expression" dxfId="706" priority="76">
      <formula>ISTEXT($X21)</formula>
    </cfRule>
  </conditionalFormatting>
  <conditionalFormatting sqref="Z2">
    <cfRule type="containsBlanks" dxfId="705" priority="228">
      <formula>LEN(TRIM(Z2))=0</formula>
    </cfRule>
    <cfRule type="containsBlanks" priority="229">
      <formula>LEN(TRIM(Z2))=0</formula>
    </cfRule>
  </conditionalFormatting>
  <conditionalFormatting sqref="AD21:AD35">
    <cfRule type="expression" dxfId="704" priority="53">
      <formula>ISTEXT($AD21)</formula>
    </cfRule>
  </conditionalFormatting>
  <conditionalFormatting sqref="AD21:AG35">
    <cfRule type="expression" dxfId="703" priority="44">
      <formula>$AE$8="ICTリテラシー研修等の実施"</formula>
    </cfRule>
  </conditionalFormatting>
  <conditionalFormatting sqref="AE11 AE13:AE16">
    <cfRule type="expression" dxfId="702" priority="54">
      <formula>$AE$8="校務支援システムの導入"</formula>
    </cfRule>
    <cfRule type="expression" dxfId="701" priority="4">
      <formula>$AE$8="児童生徒１人１台端末の整備に係るリース契約"</formula>
    </cfRule>
    <cfRule type="expression" dxfId="700" priority="59">
      <formula>$AE$8="児童生徒が授業で使用するICT教育設備の保守・管理の外部委託"</formula>
    </cfRule>
    <cfRule type="expression" dxfId="699" priority="60">
      <formula>$AE$8="フィルタリングソフトやMDM（Mobile Device Management）等の管理ツールの導入"</formula>
    </cfRule>
    <cfRule type="expression" dxfId="698" priority="61">
      <formula>$AE$8="児童生徒が授業で使用するICT教育設備のリース契約（１人１台端末の整備を除く）"</formula>
    </cfRule>
  </conditionalFormatting>
  <conditionalFormatting sqref="AE11">
    <cfRule type="expression" dxfId="697" priority="56">
      <formula>$AE$8="情報通信技術活用支援員の配置"</formula>
    </cfRule>
    <cfRule type="expression" dxfId="696" priority="63">
      <formula>ISTEXT($AE$11)</formula>
    </cfRule>
  </conditionalFormatting>
  <conditionalFormatting sqref="AE12 AE14:AE16">
    <cfRule type="expression" dxfId="695" priority="64">
      <formula>($AE8="専門的・実践的な知識を有する人材からの助言や研修の受講")</formula>
    </cfRule>
  </conditionalFormatting>
  <conditionalFormatting sqref="AE12 AE14:AE17">
    <cfRule type="expression" dxfId="694" priority="55">
      <formula>$AE$8="ICTリテラシー研修等の実施"</formula>
    </cfRule>
  </conditionalFormatting>
  <conditionalFormatting sqref="AE12">
    <cfRule type="expression" dxfId="693" priority="62">
      <formula>ISNUMBER($AE$12)</formula>
    </cfRule>
  </conditionalFormatting>
  <conditionalFormatting sqref="AE13">
    <cfRule type="expression" dxfId="692" priority="69">
      <formula>ISNUMBER($AE$13)</formula>
    </cfRule>
  </conditionalFormatting>
  <conditionalFormatting sqref="AE14">
    <cfRule type="expression" dxfId="691" priority="57">
      <formula>$AE$13="校務支援システムの導入"</formula>
    </cfRule>
  </conditionalFormatting>
  <conditionalFormatting sqref="AE14:AE17">
    <cfRule type="expression" dxfId="690" priority="65">
      <formula>ISTEXT($AE14)</formula>
    </cfRule>
  </conditionalFormatting>
  <conditionalFormatting sqref="AE21:AE35">
    <cfRule type="expression" dxfId="689" priority="52">
      <formula>ISNUMBER($AE21)</formula>
    </cfRule>
  </conditionalFormatting>
  <conditionalFormatting sqref="AE8:AI8">
    <cfRule type="expression" dxfId="688" priority="73">
      <formula>ISTEXT(AE8)</formula>
    </cfRule>
  </conditionalFormatting>
  <conditionalFormatting sqref="AE9:AI9">
    <cfRule type="expression" dxfId="687" priority="70">
      <formula>$AE$8=""</formula>
    </cfRule>
    <cfRule type="expression" dxfId="686" priority="74">
      <formula>NOT($AE8="その他")</formula>
    </cfRule>
  </conditionalFormatting>
  <conditionalFormatting sqref="AE9:AI10">
    <cfRule type="expression" dxfId="685" priority="71">
      <formula>ISTEXT($AE9)</formula>
    </cfRule>
  </conditionalFormatting>
  <conditionalFormatting sqref="AF21:AF35">
    <cfRule type="expression" dxfId="684" priority="51">
      <formula>ISTEXT($AF21)</formula>
    </cfRule>
  </conditionalFormatting>
  <conditionalFormatting sqref="AG21:AG34">
    <cfRule type="expression" dxfId="683" priority="45">
      <formula>ISTEXT($AG21)</formula>
    </cfRule>
  </conditionalFormatting>
  <conditionalFormatting sqref="AI2">
    <cfRule type="containsBlanks" dxfId="682" priority="207">
      <formula>LEN(TRIM(AI2))=0</formula>
    </cfRule>
    <cfRule type="containsBlanks" priority="208">
      <formula>LEN(TRIM(AI2))=0</formula>
    </cfRule>
  </conditionalFormatting>
  <conditionalFormatting sqref="AM21:AM35">
    <cfRule type="expression" dxfId="681" priority="22">
      <formula>ISTEXT($AM21)</formula>
    </cfRule>
  </conditionalFormatting>
  <conditionalFormatting sqref="AM21:AP35">
    <cfRule type="expression" dxfId="680" priority="7">
      <formula>$AN$8="ICTリテラシー研修等の実施"</formula>
    </cfRule>
  </conditionalFormatting>
  <conditionalFormatting sqref="AN11 AN13:AN16">
    <cfRule type="expression" dxfId="679" priority="30">
      <formula>$AN$8="児童生徒が授業で使用するICT教育設備のリース契約（１人１台端末の整備を除く）"</formula>
    </cfRule>
    <cfRule type="expression" dxfId="678" priority="29">
      <formula>$AN$8="フィルタリングソフトやMDM（Mobile Device Management）等の管理ツールの導入"</formula>
    </cfRule>
    <cfRule type="expression" dxfId="677" priority="23">
      <formula>$AN$8="校務支援システムの導入"</formula>
    </cfRule>
    <cfRule type="expression" dxfId="676" priority="28">
      <formula>$AN$8="児童生徒が授業で使用するICT教育設備の保守・管理の外部委託"</formula>
    </cfRule>
    <cfRule type="expression" dxfId="675" priority="6">
      <formula>$AN$8="児童生徒１人１台端末の整備に係るリース契約"</formula>
    </cfRule>
  </conditionalFormatting>
  <conditionalFormatting sqref="AN11">
    <cfRule type="expression" dxfId="674" priority="25">
      <formula>$AN$8="情報通信技術活用支援員の配置"</formula>
    </cfRule>
    <cfRule type="expression" dxfId="673" priority="32">
      <formula>ISTEXT($AN$11)</formula>
    </cfRule>
  </conditionalFormatting>
  <conditionalFormatting sqref="AN12 AN14:AN16">
    <cfRule type="expression" dxfId="672" priority="33">
      <formula>($AN8="専門的・実践的な知識を有する人材からの助言や研修の受講")</formula>
    </cfRule>
  </conditionalFormatting>
  <conditionalFormatting sqref="AN12 AN14:AN17">
    <cfRule type="expression" dxfId="671" priority="24">
      <formula>$AN$8="ICTリテラシー研修等の実施"</formula>
    </cfRule>
  </conditionalFormatting>
  <conditionalFormatting sqref="AN12">
    <cfRule type="expression" dxfId="670" priority="31">
      <formula>ISNUMBER($AN$12)</formula>
    </cfRule>
  </conditionalFormatting>
  <conditionalFormatting sqref="AN13">
    <cfRule type="expression" dxfId="669" priority="38">
      <formula>ISNUMBER($AN$13)</formula>
    </cfRule>
    <cfRule type="expression" dxfId="668" priority="27">
      <formula>$AN$13=A</formula>
    </cfRule>
  </conditionalFormatting>
  <conditionalFormatting sqref="AN14">
    <cfRule type="expression" dxfId="667" priority="26">
      <formula>$AN$13="校務支援システムの導入"</formula>
    </cfRule>
  </conditionalFormatting>
  <conditionalFormatting sqref="AN14:AN17">
    <cfRule type="expression" dxfId="666" priority="34">
      <formula>ISTEXT($AN14)</formula>
    </cfRule>
  </conditionalFormatting>
  <conditionalFormatting sqref="AN21:AN35">
    <cfRule type="expression" dxfId="665" priority="21">
      <formula>ISNUMBER($AN21)</formula>
    </cfRule>
  </conditionalFormatting>
  <conditionalFormatting sqref="AN8:AR8">
    <cfRule type="expression" dxfId="664" priority="42">
      <formula>ISTEXT(AN8)</formula>
    </cfRule>
  </conditionalFormatting>
  <conditionalFormatting sqref="AN9:AR9">
    <cfRule type="expression" dxfId="663" priority="43">
      <formula>NOT($AN8="その他")</formula>
    </cfRule>
    <cfRule type="expression" dxfId="662" priority="39">
      <formula>$AN$8=""</formula>
    </cfRule>
  </conditionalFormatting>
  <conditionalFormatting sqref="AN9:AR10">
    <cfRule type="expression" dxfId="661" priority="40">
      <formula>ISTEXT($AN9)</formula>
    </cfRule>
  </conditionalFormatting>
  <conditionalFormatting sqref="AO21:AO35">
    <cfRule type="expression" dxfId="660" priority="20">
      <formula>ISTEXT($AO21)</formula>
    </cfRule>
  </conditionalFormatting>
  <conditionalFormatting sqref="AP21:AP34">
    <cfRule type="expression" dxfId="659" priority="8">
      <formula>ISTEXT($AP21)</formula>
    </cfRule>
  </conditionalFormatting>
  <conditionalFormatting sqref="AR2">
    <cfRule type="containsBlanks" dxfId="658" priority="186">
      <formula>LEN(TRIM(AR2))=0</formula>
    </cfRule>
    <cfRule type="containsBlanks" priority="187">
      <formula>LEN(TRIM(AR2))=0</formula>
    </cfRule>
  </conditionalFormatting>
  <dataValidations count="2">
    <dataValidation type="list" allowBlank="1" showInputMessage="1" showErrorMessage="1" sqref="AE11 D11 M11 V11 AN11" xr:uid="{00000000-0002-0000-0800-000000000000}">
      <formula1>INDIRECT(D8)</formula1>
    </dataValidation>
    <dataValidation type="list" allowBlank="1" showInputMessage="1" showErrorMessage="1" sqref="AN8:AR8 D8:H8 M8:Q8 V8:Z8 AE8:AI8" xr:uid="{00000000-0002-0000-0800-000001000000}">
      <formula1>" 情報通信技術活用支援員の配置,児童生徒が授業で使用するICT教育設備の保守・管理の外部委託,児童生徒が授業で使用するICT教育設備のリース契約（１人１台端末の整備を除く）,フィルタリングソフトやMDM（Mobile Device Management）等の管理ツールの導入,校務支援システムの導入,ICTリテラシー研修等の実施,児童生徒１人１台端末の整備に係るリース契約"</formula1>
    </dataValidation>
  </dataValidations>
  <pageMargins left="0.7" right="0.7" top="0.75" bottom="0.75" header="0.3" footer="0.3"/>
  <pageSetup paperSize="9" scale="82"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sheet!$B$2:$B$3</xm:f>
          </x14:formula1>
          <xm:sqref>D16 D14 AE16 AE14 M16 M14 V16 V14 AN16 AN14</xm:sqref>
        </x14:dataValidation>
        <x14:dataValidation type="list" allowBlank="1" showInputMessage="1" showErrorMessage="1" xr:uid="{00000000-0002-0000-0800-000003000000}">
          <x14:formula1>
            <xm:f>sheet!$B$1:$B$3</xm:f>
          </x14:formula1>
          <xm:sqref>D17 AE17 M17 V17 AN17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27</vt:i4>
      </vt:variant>
    </vt:vector>
  </HeadingPairs>
  <TitlesOfParts>
    <vt:vector size="48" baseType="lpstr">
      <vt:lpstr>高等学校○</vt:lpstr>
      <vt:lpstr>sheet</vt:lpstr>
      <vt:lpstr>Sheet1</vt:lpstr>
      <vt:lpstr>●学校コード</vt:lpstr>
      <vt:lpstr>高等学校名簿(R7)</vt:lpstr>
      <vt:lpstr>提出表（表紙）</vt:lpstr>
      <vt:lpstr>調査票１（次世代を担う人材育成の促進）</vt:lpstr>
      <vt:lpstr>調査票２（外国人入学生の受入れのための環境整備）</vt:lpstr>
      <vt:lpstr>調査票３（ICT教育環境の整備推進）</vt:lpstr>
      <vt:lpstr>調査票４（教育相談体制の整備)</vt:lpstr>
      <vt:lpstr>調査票５（職業・ボランティア・文化・健康・食等の教育の推進）</vt:lpstr>
      <vt:lpstr>調査票６（安全確保の推進）</vt:lpstr>
      <vt:lpstr>調査票７（特別支援教育に係る活動の充実）</vt:lpstr>
      <vt:lpstr>調査票８（外部人材活用等の推進)</vt:lpstr>
      <vt:lpstr>調査票９（教員業務支援員の活用の推進)</vt:lpstr>
      <vt:lpstr>調査票10（財務状況の改善の支援)</vt:lpstr>
      <vt:lpstr>調査票11ア（体育活動の推進）</vt:lpstr>
      <vt:lpstr>調査票11イ（文化活動の推進）</vt:lpstr>
      <vt:lpstr>調査票12（不登校生徒の受入れ)</vt:lpstr>
      <vt:lpstr>調査票12（不登校生徒の受入れ・別紙)</vt:lpstr>
      <vt:lpstr>調査票13（不登校生徒の修学支援）</vt:lpstr>
      <vt:lpstr>ICTリテラシー研修等の実施</vt:lpstr>
      <vt:lpstr>'調査票１（次世代を担う人材育成の促進）'!Print_Area</vt:lpstr>
      <vt:lpstr>'調査票10（財務状況の改善の支援)'!Print_Area</vt:lpstr>
      <vt:lpstr>'調査票11ア（体育活動の推進）'!Print_Area</vt:lpstr>
      <vt:lpstr>'調査票11イ（文化活動の推進）'!Print_Area</vt:lpstr>
      <vt:lpstr>'調査票12（不登校生徒の受入れ)'!Print_Area</vt:lpstr>
      <vt:lpstr>'調査票12（不登校生徒の受入れ・別紙)'!Print_Area</vt:lpstr>
      <vt:lpstr>'調査票13（不登校生徒の修学支援）'!Print_Area</vt:lpstr>
      <vt:lpstr>'調査票２（外国人入学生の受入れのための環境整備）'!Print_Area</vt:lpstr>
      <vt:lpstr>'調査票３（ICT教育環境の整備推進）'!Print_Area</vt:lpstr>
      <vt:lpstr>'調査票４（教育相談体制の整備)'!Print_Area</vt:lpstr>
      <vt:lpstr>'調査票５（職業・ボランティア・文化・健康・食等の教育の推進）'!Print_Area</vt:lpstr>
      <vt:lpstr>'調査票６（安全確保の推進）'!Print_Area</vt:lpstr>
      <vt:lpstr>'調査票７（特別支援教育に係る活動の充実）'!Print_Area</vt:lpstr>
      <vt:lpstr>'調査票８（外部人材活用等の推進)'!Print_Area</vt:lpstr>
      <vt:lpstr>'調査票９（教員業務支援員の活用の推進)'!Print_Area</vt:lpstr>
      <vt:lpstr>'提出表（表紙）'!Print_Area</vt:lpstr>
      <vt:lpstr>その他</vt:lpstr>
      <vt:lpstr>高総文祭で表彰されたもの</vt:lpstr>
      <vt:lpstr>高野連加入高のうち全国大会へ出場</vt:lpstr>
      <vt:lpstr>神奈川県高体連表彰</vt:lpstr>
      <vt:lpstr>生徒の部活動加入率が高く_活動が積極的に行われていること。</vt:lpstr>
      <vt:lpstr>専門的・実践的な知識を有する人材からの助言や研修の受講</vt:lpstr>
      <vt:lpstr>全国大会で表彰されたもの</vt:lpstr>
      <vt:lpstr>長年にわたり活発な部活動を続けるなど_他の模範となる成果を上げていること。</vt:lpstr>
      <vt:lpstr>特別な支援を必要とする児童・生徒のための教材等の活用</vt:lpstr>
      <vt:lpstr>特別な支援を必要とする児童・生徒の学習・生活・進学・就職等をサポート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2025-10-15T06:11:28Z</cp:lastPrinted>
  <dcterms:created xsi:type="dcterms:W3CDTF">2006-09-16T00:00:00Z</dcterms:created>
  <dcterms:modified xsi:type="dcterms:W3CDTF">2025-10-20T02:00:12Z</dcterms:modified>
</cp:coreProperties>
</file>