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8DCAC58E-41D5-4EFC-8361-B70E6049B411}" xr6:coauthVersionLast="47" xr6:coauthVersionMax="47" xr10:uidLastSave="{00000000-0000-0000-0000-000000000000}"/>
  <bookViews>
    <workbookView xWindow="-120" yWindow="-120" windowWidth="29040" windowHeight="16440" tabRatio="899" firstSheet="4" activeTab="5" xr2:uid="{00000000-000D-0000-FFFF-FFFF00000000}"/>
  </bookViews>
  <sheets>
    <sheet name="高等学校○" sheetId="24" state="hidden" r:id="rId1"/>
    <sheet name="sheet" sheetId="15" state="hidden" r:id="rId2"/>
    <sheet name="Sheet1" sheetId="27" state="hidden" r:id="rId3"/>
    <sheet name="小学校名簿" sheetId="33" state="hidden" r:id="rId4"/>
    <sheet name="●学校コード" sheetId="18"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s>
  <definedNames>
    <definedName name="_xlnm._FilterDatabase" localSheetId="0" hidden="1">高等学校○!$A$3:$BV$5</definedName>
    <definedName name="_xlnm._FilterDatabase" localSheetId="3" hidden="1">小学校名簿!$A$1:$BO$32</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'調査票９（教員業務支援員の活用の推進)'!$A$1:$AS$36</definedName>
    <definedName name="_xlnm.Print_Area" localSheetId="5">'提出表（表紙）'!$A$1:$J$39</definedName>
    <definedName name="Z_061247EE_A782_4E3B_A26F_E392679A3232_.wvu.FilterData" localSheetId="0" hidden="1">高等学校○!$A$3:$BV$5</definedName>
    <definedName name="Z_0E5A4DAB_2CA1_4EBB_92A6_7A3C108C1117_.wvu.FilterData" localSheetId="3" hidden="1">小学校名簿!$A$1:$BO$31</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51C490E_8E54_4512_9432_50FBE27B029A_.wvu.FilterData" localSheetId="0" hidden="1">高等学校○!$A$3:$BV$5</definedName>
    <definedName name="Z_7F7C853E_84B4_497D_97B1_2D56FF84E659_.wvu.FilterData" localSheetId="3" hidden="1">小学校名簿!$A$1:$BO$32</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1" i="1"/>
  <c r="I17" i="1"/>
  <c r="I3" i="1"/>
  <c r="AR2" i="31" l="1"/>
  <c r="AI2" i="31"/>
  <c r="Z2" i="31"/>
  <c r="Q2" i="31"/>
  <c r="H2" i="31"/>
  <c r="AR3" i="29" l="1"/>
  <c r="AR3" i="31"/>
  <c r="H3" i="31"/>
  <c r="Q3" i="31"/>
  <c r="AI3" i="31"/>
  <c r="Z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AY11" i="31" l="1"/>
  <c r="AZ11" i="31" s="1"/>
  <c r="AY39" i="31"/>
  <c r="AZ39" i="31" s="1"/>
  <c r="AT9" i="31"/>
  <c r="AU9" i="31"/>
  <c r="AV9" i="31"/>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Y11" i="29" s="1"/>
  <c r="AZ11" i="29" s="1"/>
  <c r="AU11" i="29"/>
  <c r="AT11" i="29"/>
  <c r="AX10" i="29"/>
  <c r="AW10" i="29"/>
  <c r="AV10" i="29"/>
  <c r="AU10" i="29"/>
  <c r="AT10" i="29"/>
  <c r="AX9" i="29"/>
  <c r="AW9" i="29"/>
  <c r="AX8" i="29"/>
  <c r="AW8" i="29"/>
  <c r="AV8" i="29"/>
  <c r="AU8" i="29"/>
  <c r="AT8" i="29"/>
  <c r="AR2" i="29"/>
  <c r="AI2" i="29"/>
  <c r="Z2" i="29"/>
  <c r="Q2" i="29"/>
  <c r="H2" i="29"/>
  <c r="AT44" i="31" l="1"/>
  <c r="AT5" i="31" s="1"/>
  <c r="AU44" i="31"/>
  <c r="AU5" i="31" s="1"/>
  <c r="AY35" i="29"/>
  <c r="AZ35" i="29" s="1"/>
  <c r="AU39" i="29" s="1"/>
  <c r="M39" i="29" s="1"/>
  <c r="AX44" i="31"/>
  <c r="AX5" i="31" s="1"/>
  <c r="AW44" i="31"/>
  <c r="AW5" i="31" s="1"/>
  <c r="AW38" i="29"/>
  <c r="AE38" i="29" s="1"/>
  <c r="AX38" i="29"/>
  <c r="AN38" i="29" s="1"/>
  <c r="AT9" i="29"/>
  <c r="AT38" i="29" s="1"/>
  <c r="D38" i="29" s="1"/>
  <c r="AU9" i="29"/>
  <c r="AU38" i="29" s="1"/>
  <c r="M38" i="29" s="1"/>
  <c r="AV9" i="29"/>
  <c r="AV38" i="29" s="1"/>
  <c r="V38" i="29" s="1"/>
  <c r="AW39" i="29" l="1"/>
  <c r="AE39" i="29" s="1"/>
  <c r="AW40" i="29" s="1"/>
  <c r="AW5" i="29" s="1"/>
  <c r="AV39" i="29"/>
  <c r="V39" i="29" s="1"/>
  <c r="AV40" i="29" s="1"/>
  <c r="AV5" i="29" s="1"/>
  <c r="AX39" i="29"/>
  <c r="AN39" i="29" s="1"/>
  <c r="AX40" i="29" s="1"/>
  <c r="AX5" i="29" s="1"/>
  <c r="AT39" i="29"/>
  <c r="D39" i="29" s="1"/>
  <c r="AT40" i="29" s="1"/>
  <c r="AT5" i="29" s="1"/>
  <c r="AU40" i="29"/>
  <c r="AU5" i="29" s="1"/>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BP4" i="24" l="1"/>
  <c r="BO4" i="24"/>
  <c r="AZ12" i="7" l="1"/>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8" i="4"/>
  <c r="AX9" i="4" s="1"/>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AO4" i="24"/>
  <c r="AK4" i="24"/>
  <c r="AL4" i="24" s="1"/>
  <c r="AP4" i="24" l="1"/>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AY39" i="21" l="1"/>
  <c r="AZ39" i="21" s="1"/>
  <c r="AT17" i="8"/>
  <c r="AT10" i="8"/>
  <c r="AZ11" i="8"/>
  <c r="K20" i="10" l="1"/>
  <c r="K21" i="10"/>
  <c r="K19" i="10"/>
  <c r="K18" i="10"/>
  <c r="K17" i="10"/>
  <c r="K16" i="10"/>
  <c r="K14" i="10"/>
  <c r="K13" i="10"/>
  <c r="K9" i="10"/>
  <c r="K8" i="10"/>
  <c r="H3" i="10"/>
  <c r="K15" i="10"/>
  <c r="K11" i="10"/>
  <c r="K38" i="10" l="1"/>
  <c r="D38" i="10" s="1"/>
  <c r="J4" i="24" l="1"/>
  <c r="BA4" i="24" l="1"/>
  <c r="BB4" i="24" s="1"/>
  <c r="AW4" i="24"/>
  <c r="AX4" i="24" s="1"/>
  <c r="AT4" i="24" l="1"/>
  <c r="BE4" i="24"/>
  <c r="BF4" i="24" s="1"/>
  <c r="BE5" i="24" l="1"/>
  <c r="AT15" i="21"/>
  <c r="AT10" i="21"/>
  <c r="AT17" i="21"/>
  <c r="AT16" i="21"/>
  <c r="AT13" i="21"/>
  <c r="K2" i="1"/>
  <c r="AT9" i="21" l="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BH4" i="24"/>
  <c r="AM5" i="24"/>
  <c r="AT5" i="24"/>
  <c r="AU5" i="24"/>
  <c r="BC5" i="24"/>
  <c r="BF5" i="24"/>
  <c r="BG4" i="24"/>
  <c r="BI4" i="24" s="1"/>
  <c r="BI5" i="24" s="1"/>
  <c r="AY5" i="24"/>
  <c r="BG5" i="24" l="1"/>
  <c r="BS4" i="24"/>
  <c r="BH5" i="24" l="1"/>
  <c r="BS5" i="24"/>
  <c r="D36" i="10" l="1"/>
  <c r="K36" i="10" s="1"/>
  <c r="D39" i="10" s="1"/>
  <c r="K6" i="10" s="1"/>
  <c r="AG4" i="24" s="1"/>
  <c r="AH4" i="24" s="1"/>
  <c r="BK4" i="24" l="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V40" i="8" s="1"/>
  <c r="AV5" i="8" s="1"/>
  <c r="AT38" i="8"/>
  <c r="AW38" i="8"/>
  <c r="AE38" i="8" s="1"/>
  <c r="AU38" i="8"/>
  <c r="BO5" i="24"/>
  <c r="BM4" i="24"/>
  <c r="BL5" i="24"/>
  <c r="AU39" i="7"/>
  <c r="D39" i="7" s="1"/>
  <c r="BQ5" i="24"/>
  <c r="D35" i="6"/>
  <c r="AT35" i="6" s="1"/>
  <c r="AY35" i="6" s="1"/>
  <c r="BA35" i="6" s="1"/>
  <c r="AT38" i="6" s="1"/>
  <c r="D36" i="4"/>
  <c r="AT36" i="4" s="1"/>
  <c r="AY36" i="4" s="1"/>
  <c r="AZ36" i="4" s="1"/>
  <c r="AX40" i="8" l="1"/>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4" i="1"/>
  <c r="K33" i="1"/>
  <c r="K31" i="1"/>
  <c r="K30" i="1"/>
  <c r="K29" i="1"/>
  <c r="K28" i="1"/>
  <c r="K27" i="1"/>
  <c r="K26" i="1"/>
  <c r="K38" i="1"/>
  <c r="K37" i="1"/>
  <c r="K36" i="1"/>
  <c r="K17" i="1"/>
  <c r="K13" i="1"/>
  <c r="K11" i="1"/>
  <c r="N4" i="24" l="1"/>
  <c r="E4" i="24"/>
  <c r="F4" i="24" s="1"/>
  <c r="AT40" i="6"/>
  <c r="AT5" i="6" s="1"/>
  <c r="U4" i="24" s="1"/>
  <c r="K3" i="1"/>
  <c r="H4" i="10"/>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<sst xmlns="http://schemas.openxmlformats.org/spreadsheetml/2006/main" count="2757" uniqueCount="1055">
  <si>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</si>
  <si>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</si>
  <si>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</si>
  <si>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</si>
  <si>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</si>
  <si>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</si>
  <si>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</si>
  <si>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</si>
  <si>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</si>
  <si>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</si>
  <si>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</si>
  <si>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</si>
  <si>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</si>
  <si>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</si>
  <si>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</si>
  <si>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</si>
  <si>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</si>
  <si>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</si>
  <si>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</si>
  <si>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</si>
  <si>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</si>
  <si>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</si>
  <si>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</si>
  <si>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</si>
  <si>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</si>
  <si>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</si>
  <si>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</si>
  <si>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</si>
  <si>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</si>
  <si>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</si>
  <si>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</si>
  <si>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</si>
  <si>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</si>
  <si>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</si>
  <si>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</si>
  <si>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</si>
  <si>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</si>
  <si>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</si>
  <si>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</si>
  <si>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</si>
  <si>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</si>
  <si>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</si>
  <si>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</si>
  <si>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</si>
  <si>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</si>
  <si>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</si>
  <si>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</si>
  <si>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</si>
  <si>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</si>
  <si>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</si>
  <si>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</si>
  <si>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</si>
  <si>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</si>
  <si>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</si>
  <si>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</si>
  <si>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</si>
  <si>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</si>
  <si>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</si>
  <si>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</si>
  <si>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</si>
  <si>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</si>
  <si>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</si>
  <si>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</si>
  <si>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</si>
  <si>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</si>
  <si>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</si>
  <si>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</si>
  <si>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</si>
  <si>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</si>
  <si>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</si>
  <si>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</si>
  <si>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</si>
  <si>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</si>
  <si>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</si>
  <si>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</si>
  <si>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</si>
  <si>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</si>
  <si>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</si>
  <si>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</si>
  <si>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</si>
  <si>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</si>
  <si>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</si>
  <si>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</si>
  <si>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</si>
  <si>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</si>
  <si>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</si>
  <si>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</si>
  <si>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</si>
  <si>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</si>
  <si>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</si>
  <si>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</si>
  <si>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</si>
  <si>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</si>
  <si>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</si>
  <si>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</si>
  <si>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</si>
  <si>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</si>
  <si>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</si>
  <si>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</si>
  <si>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</si>
  <si>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</si>
  <si>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</si>
  <si>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</si>
  <si>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</si>
  <si>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</si>
  <si>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</si>
  <si>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</si>
  <si>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</si>
  <si>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</si>
  <si>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</si>
  <si>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</si>
  <si>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</si>
  <si>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</si>
  <si>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</si>
  <si>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</si>
  <si>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</si>
  <si>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</si>
  <si>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</si>
  <si>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</si>
  <si>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</si>
  <si>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</si>
  <si>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</si>
  <si>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</si>
  <si>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</si>
  <si>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</si>
  <si>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</si>
  <si>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</si>
  <si>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</si>
  <si>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</si>
  <si>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</si>
  <si>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</si>
  <si>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</si>
  <si>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</si>
  <si>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</si>
  <si>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</si>
  <si>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</si>
  <si>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</si>
  <si>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</si>
  <si>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</si>
  <si>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</si>
  <si>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</si>
  <si>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</si>
  <si>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</si>
  <si>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</si>
  <si>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</si>
  <si>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</si>
  <si>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</si>
  <si>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</si>
  <si>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</si>
  <si>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</si>
  <si>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</si>
  <si>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</si>
  <si>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</si>
  <si>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</si>
  <si>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</si>
  <si>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</si>
  <si>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</si>
  <si>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</si>
  <si>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</si>
  <si>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</si>
  <si>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</si>
  <si>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</si>
  <si>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</si>
  <si>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</si>
  <si>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</si>
  <si>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</si>
  <si>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</si>
  <si>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</si>
  <si>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</si>
  <si>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</si>
  <si>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</si>
  <si>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</si>
  <si>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</si>
  <si>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</si>
  <si>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</si>
  <si>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</si>
  <si>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</si>
  <si>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</si>
  <si>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</si>
  <si>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</si>
  <si>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</si>
  <si>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</si>
  <si>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</si>
  <si>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</si>
  <si>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</si>
  <si>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</si>
  <si>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</si>
  <si>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</si>
  <si>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</si>
  <si>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</si>
  <si>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</si>
  <si>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</si>
  <si>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</si>
  <si>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</si>
  <si>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</si>
  <si>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</si>
  <si>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</si>
  <si>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</si>
  <si>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</si>
  <si>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</si>
  <si>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</si>
  <si>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</si>
  <si>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</si>
  <si>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</si>
  <si>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</si>
  <si>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</si>
  <si>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</si>
  <si>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</si>
  <si>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</si>
  <si>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</si>
  <si>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</si>
  <si>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</si>
  <si>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</si>
  <si>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</si>
  <si>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</si>
  <si>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</si>
  <si>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</si>
  <si>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</si>
  <si>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</si>
  <si>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</si>
  <si>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</si>
  <si>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</si>
  <si>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</si>
  <si>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</si>
  <si>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</si>
  <si>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</si>
  <si>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</si>
  <si>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</si>
  <si>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</si>
  <si>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</si>
  <si>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</si>
  <si>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</si>
  <si>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</si>
  <si>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</si>
  <si>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</si>
  <si>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</si>
  <si>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</si>
  <si>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</si>
  <si>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</si>
  <si>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</si>
  <si>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</si>
  <si>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</si>
  <si>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</si>
  <si>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</si>
  <si>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</si>
  <si>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</si>
  <si>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</si>
  <si>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</si>
  <si>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</si>
  <si>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</si>
  <si>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</si>
  <si>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</si>
  <si>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</si>
  <si>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</si>
  <si>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</si>
  <si>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</si>
  <si>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</si>
  <si>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</si>
  <si>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</si>
  <si>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</si>
  <si>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</si>
  <si>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</si>
  <si>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</si>
  <si>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</si>
  <si>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</si>
  <si>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</si>
  <si>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</si>
  <si>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</si>
  <si>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</si>
  <si>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</si>
  <si>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</si>
  <si>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</si>
  <si>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</si>
  <si>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</si>
  <si>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</si>
  <si>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</si>
  <si>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</si>
  <si>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</si>
  <si>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</si>
  <si>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</si>
  <si>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</si>
  <si>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</si>
  <si>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</si>
  <si>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</si>
  <si>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</si>
  <si>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</si>
  <si>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</si>
  <si>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</si>
  <si>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</si>
  <si>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</si>
  <si>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</si>
  <si>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</si>
  <si>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</si>
  <si>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</si>
  <si>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</si>
  <si>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</si>
  <si>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</si>
  <si>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</si>
  <si>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</si>
  <si>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</si>
  <si>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</si>
  <si>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</si>
  <si>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</si>
  <si>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</si>
  <si>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</si>
  <si>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</si>
  <si>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</si>
  <si>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</si>
  <si>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</si>
  <si>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</si>
  <si>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</si>
  <si>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</si>
  <si>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</si>
  <si>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</si>
  <si>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</si>
  <si>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</si>
  <si>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</si>
  <si>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</si>
  <si>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</si>
  <si>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</si>
  <si>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</si>
  <si>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</si>
  <si>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</si>
  <si>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</si>
  <si>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</si>
  <si>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</si>
  <si>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</si>
  <si>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</si>
  <si>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</si>
  <si>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</si>
  <si>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</si>
  <si>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</si>
  <si>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</si>
  <si>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</si>
  <si>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</si>
  <si>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</si>
  <si>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</si>
  <si>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</si>
  <si>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</si>
  <si>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</si>
  <si>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</si>
  <si>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緑ヶ丘</t>
    <rPh sb="0" eb="3">
      <t>ミドリガオカ</t>
    </rPh>
    <phoneticPr fontId="1"/>
  </si>
  <si>
    <t>E3402</t>
    <phoneticPr fontId="1"/>
  </si>
  <si>
    <t>学校コード</t>
  </si>
  <si>
    <t>学校名・フル</t>
  </si>
  <si>
    <t>校長名</t>
  </si>
  <si>
    <t>設置者名</t>
  </si>
  <si>
    <t>代表者名</t>
  </si>
  <si>
    <t>(学)アトンメント会</t>
  </si>
  <si>
    <t>平松　達美</t>
  </si>
  <si>
    <t>(学)神奈川学園</t>
  </si>
  <si>
    <t>(学)捜真学院</t>
  </si>
  <si>
    <t>(学)横浜雙葉学園</t>
  </si>
  <si>
    <t>鈴木　真</t>
  </si>
  <si>
    <t>(学)関東学院</t>
  </si>
  <si>
    <t>(学)横浜英和学院</t>
  </si>
  <si>
    <t>(学）慶應義塾</t>
  </si>
  <si>
    <t>伊藤　公平</t>
  </si>
  <si>
    <t>(学)日本大学</t>
  </si>
  <si>
    <t>(学)森村学園</t>
  </si>
  <si>
    <t>松本　茂</t>
  </si>
  <si>
    <t>(学)桐蔭学園</t>
  </si>
  <si>
    <t>溝上　慎一</t>
  </si>
  <si>
    <t>(学)大西学園</t>
  </si>
  <si>
    <t>(学)洗足学園</t>
  </si>
  <si>
    <t>前田  壽一</t>
  </si>
  <si>
    <t>(学)カリタス学園</t>
  </si>
  <si>
    <t>齋藤　哲郎</t>
  </si>
  <si>
    <t>(学)桐光学園</t>
  </si>
  <si>
    <t>小塚  良雄</t>
  </si>
  <si>
    <t>(学)横須賀学院</t>
  </si>
  <si>
    <t>(学)鎌倉女子大学</t>
  </si>
  <si>
    <t>福井　一光</t>
  </si>
  <si>
    <t>(学)清泉女学院</t>
  </si>
  <si>
    <t>深澤　光代</t>
  </si>
  <si>
    <t>(学)湘南学園</t>
  </si>
  <si>
    <t>(学)湘南白百合学園</t>
  </si>
  <si>
    <t>荻原　禮子</t>
  </si>
  <si>
    <t>(学)平和学園</t>
  </si>
  <si>
    <t>(学)相模女子大学</t>
  </si>
  <si>
    <t>風間　誠史</t>
  </si>
  <si>
    <t>(学)大和学園</t>
  </si>
  <si>
    <t>利光　康伸</t>
  </si>
  <si>
    <t>(学)函嶺白百合学園</t>
  </si>
  <si>
    <t>(学)シュタイナー学園</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</si>
  <si>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</si>
  <si>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</si>
  <si>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</si>
  <si>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</si>
  <si>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</si>
  <si>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</si>
  <si>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</si>
  <si>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</si>
  <si>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</si>
  <si>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</si>
  <si>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</si>
  <si>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</si>
  <si>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</si>
  <si>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</si>
  <si>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</si>
  <si>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</si>
  <si>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</si>
  <si>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</si>
  <si>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</si>
  <si>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</si>
  <si>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</si>
  <si>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</si>
  <si>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</si>
  <si>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</si>
  <si>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</si>
  <si>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</si>
  <si>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</si>
  <si>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</si>
  <si>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</si>
  <si>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</si>
  <si>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</si>
  <si>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</si>
  <si>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</si>
  <si>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</si>
  <si>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</si>
  <si>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</si>
  <si>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</si>
  <si>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</si>
  <si>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</si>
  <si>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</si>
  <si>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</si>
  <si>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</si>
  <si>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</si>
  <si>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</si>
  <si>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</si>
  <si>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</si>
  <si>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</si>
  <si>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</si>
  <si>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</si>
  <si>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</si>
  <si>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</si>
  <si>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</si>
  <si>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</si>
  <si>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</si>
  <si>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</si>
  <si>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</si>
  <si>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</si>
  <si>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</si>
  <si>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</si>
  <si>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</si>
  <si>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</si>
  <si>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</si>
  <si>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</si>
  <si>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</si>
  <si>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</si>
  <si>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</si>
  <si>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</si>
  <si>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</si>
  <si>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</si>
  <si>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</si>
  <si>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</si>
  <si>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</si>
  <si>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</si>
  <si>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</si>
  <si>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</si>
  <si>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</si>
  <si>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</si>
  <si>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</si>
  <si>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</si>
  <si>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</si>
  <si>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</si>
  <si>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</si>
  <si>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</si>
  <si>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</si>
  <si>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</si>
  <si>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</si>
  <si>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</si>
  <si>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</si>
  <si>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</si>
  <si>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</si>
  <si>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</si>
  <si>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</si>
  <si>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</si>
  <si>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</si>
  <si>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</si>
  <si>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</si>
  <si>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</si>
  <si>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</si>
  <si>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</si>
  <si>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</si>
  <si>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</si>
  <si>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</si>
  <si>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</si>
  <si>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</si>
  <si>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</si>
  <si>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</si>
  <si>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</si>
  <si>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</si>
  <si>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</si>
  <si>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</si>
  <si>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</si>
  <si>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</si>
  <si>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</si>
  <si>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</si>
  <si>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</si>
  <si>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</si>
  <si>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</si>
  <si>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</si>
  <si>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</si>
  <si>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</si>
  <si>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</si>
  <si>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</si>
  <si>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</si>
  <si>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</si>
  <si>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</si>
  <si>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</si>
  <si>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</si>
  <si>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</si>
  <si>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</si>
  <si>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</si>
  <si>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</si>
  <si>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</si>
  <si>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</si>
  <si>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</si>
  <si>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</si>
  <si>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</si>
  <si>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</si>
  <si>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</si>
  <si>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</si>
  <si>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</si>
  <si>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</si>
  <si>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</si>
  <si>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</si>
  <si>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</si>
  <si>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</si>
  <si>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</si>
  <si>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</si>
  <si>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</si>
  <si>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</si>
  <si>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</si>
  <si>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</si>
  <si>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</si>
  <si>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</si>
  <si>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</si>
  <si>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</si>
  <si>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</si>
  <si>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</si>
  <si>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</si>
  <si>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</si>
  <si>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</si>
  <si>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</si>
  <si>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</si>
  <si>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</si>
  <si>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</si>
  <si>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</si>
  <si>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</si>
  <si>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</si>
  <si>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</si>
  <si>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</si>
  <si>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</si>
  <si>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</si>
  <si>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</si>
  <si>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</si>
  <si>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</si>
  <si>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</si>
  <si>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</si>
  <si>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</si>
  <si>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</si>
  <si>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</si>
  <si>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</si>
  <si>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</si>
  <si>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</si>
  <si>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</si>
  <si>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</si>
  <si>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</si>
  <si>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</si>
  <si>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</si>
  <si>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</si>
  <si>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</si>
  <si>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</si>
  <si>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</si>
  <si>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</si>
  <si>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</si>
  <si>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</si>
  <si>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</si>
  <si>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</si>
  <si>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</si>
  <si>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</si>
  <si>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</si>
  <si>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</si>
  <si>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</si>
  <si>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</si>
  <si>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</si>
  <si>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</si>
  <si>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</si>
  <si>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</si>
  <si>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</si>
  <si>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</si>
  <si>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</si>
  <si>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岩武　学</t>
  </si>
  <si>
    <t>②ICT教育環境の整備推進</t>
    <phoneticPr fontId="11"/>
  </si>
  <si>
    <t>臼井　公明</t>
    <rPh sb="0" eb="2">
      <t>ウスイ</t>
    </rPh>
    <rPh sb="3" eb="5">
      <t>コウメイ</t>
    </rPh>
    <phoneticPr fontId="1"/>
  </si>
  <si>
    <t>規矩　大義</t>
  </si>
  <si>
    <t>令和５年度</t>
    <rPh sb="0" eb="2">
      <t>レイワ</t>
    </rPh>
    <rPh sb="3" eb="5">
      <t>ネンド</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</si>
  <si>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</si>
  <si>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</si>
  <si>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</si>
  <si>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</si>
  <si>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</si>
  <si>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</si>
  <si>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</si>
  <si>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</si>
  <si>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</si>
  <si>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</si>
  <si>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</si>
  <si>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</si>
  <si>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</si>
  <si>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</si>
  <si>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</si>
  <si>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</si>
  <si>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</si>
  <si>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</si>
  <si>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</si>
  <si>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</si>
  <si>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男女</t>
  </si>
  <si>
    <t>学校法人コード</t>
  </si>
  <si>
    <t>設置者名（非学校法人）</t>
  </si>
  <si>
    <t>代表者名（非学校法人）</t>
  </si>
  <si>
    <t>設置者名（学校法人）</t>
  </si>
  <si>
    <t>代表者名（学校法人）</t>
  </si>
  <si>
    <t>横浜市</t>
  </si>
  <si>
    <t>横浜市鶴見区</t>
  </si>
  <si>
    <t>鶴見区</t>
  </si>
  <si>
    <t>女</t>
  </si>
  <si>
    <t/>
  </si>
  <si>
    <t>ｾｲﾖｾﾞﾌｶﾞｸｴﾝ</t>
  </si>
  <si>
    <t>〒230-0016</t>
  </si>
  <si>
    <t>東寺尾北台11-1</t>
  </si>
  <si>
    <t>045-581-8808</t>
  </si>
  <si>
    <t>045-584-0831</t>
  </si>
  <si>
    <t>010102</t>
  </si>
  <si>
    <t>共</t>
  </si>
  <si>
    <t>横浜市神奈川区</t>
  </si>
  <si>
    <t>神奈川区</t>
  </si>
  <si>
    <t>〒221-0844</t>
  </si>
  <si>
    <t>沢渡18</t>
  </si>
  <si>
    <t>010202</t>
  </si>
  <si>
    <t>〒221-8720</t>
  </si>
  <si>
    <t>中丸8</t>
  </si>
  <si>
    <t>010203</t>
  </si>
  <si>
    <t>浅古　弘</t>
    <rPh sb="0" eb="2">
      <t>アサコ</t>
    </rPh>
    <rPh sb="3" eb="4">
      <t>ヒロシ</t>
    </rPh>
    <phoneticPr fontId="1"/>
  </si>
  <si>
    <t>横浜市中区</t>
  </si>
  <si>
    <t>中区</t>
  </si>
  <si>
    <t>ﾖｺﾊﾏﾌﾀﾊﾞ</t>
  </si>
  <si>
    <t>010405</t>
  </si>
  <si>
    <t>ｶﾝﾄｳｶﾞｸｲﾝ</t>
  </si>
  <si>
    <t>〒232-0002</t>
  </si>
  <si>
    <t>横浜市南区</t>
  </si>
  <si>
    <t>南区</t>
  </si>
  <si>
    <t>三春台4</t>
  </si>
  <si>
    <t>110801</t>
  </si>
  <si>
    <t>ｱｵﾔﾏｶﾞｸｲﾝﾖｺﾊﾏｴｲﾜ</t>
  </si>
  <si>
    <t>〒232-8580</t>
  </si>
  <si>
    <t>蒔田町124</t>
  </si>
  <si>
    <t>010501</t>
  </si>
  <si>
    <t>嶋田　順好</t>
    <rPh sb="0" eb="2">
      <t>シマダ</t>
    </rPh>
    <rPh sb="3" eb="4">
      <t>ジュン</t>
    </rPh>
    <rPh sb="4" eb="5">
      <t>ヨシミ</t>
    </rPh>
    <phoneticPr fontId="1"/>
  </si>
  <si>
    <t>ｶﾝﾄｳｶﾞｸｲﾝﾑﾂｳﾗ</t>
  </si>
  <si>
    <t>横浜市金沢区</t>
  </si>
  <si>
    <t>金沢区</t>
  </si>
  <si>
    <t>六浦東１丁目50-1</t>
  </si>
  <si>
    <t>〒236-0037</t>
  </si>
  <si>
    <t>ｹｲｵｳｷﾞｼﾞｭｸ</t>
  </si>
  <si>
    <t>316902</t>
  </si>
  <si>
    <t>316904</t>
  </si>
  <si>
    <t>横浜市旭区</t>
  </si>
  <si>
    <t>旭区</t>
  </si>
  <si>
    <t>ﾓﾘﾑﾗｶﾞｸｴﾝ</t>
  </si>
  <si>
    <t>〒226-0026</t>
  </si>
  <si>
    <t>横浜市緑区</t>
  </si>
  <si>
    <t>緑区</t>
  </si>
  <si>
    <t>長津田町2695</t>
  </si>
  <si>
    <t>011502</t>
  </si>
  <si>
    <t>ﾄｳｲﾝｶﾞｸｴﾝ</t>
  </si>
  <si>
    <t>〒225-8502</t>
  </si>
  <si>
    <t>横浜市青葉区</t>
  </si>
  <si>
    <t>青葉区</t>
  </si>
  <si>
    <t>鉄町1614</t>
  </si>
  <si>
    <t>111501</t>
  </si>
  <si>
    <t>ｵｵﾆｼｶﾞｸｴﾝ</t>
  </si>
  <si>
    <t>〒211-0063</t>
  </si>
  <si>
    <t>川崎市</t>
  </si>
  <si>
    <t>川崎市中原区</t>
  </si>
  <si>
    <t>中原区</t>
  </si>
  <si>
    <t>小杉町２丁目284</t>
  </si>
  <si>
    <t>044-722-9201</t>
  </si>
  <si>
    <t>044-711-2500</t>
  </si>
  <si>
    <t>012301</t>
  </si>
  <si>
    <t>ｾﾝｿﾞｸｶﾞｸｴﾝ</t>
  </si>
  <si>
    <t>〒213-8580</t>
  </si>
  <si>
    <t>川崎市高津区</t>
  </si>
  <si>
    <t>高津区</t>
  </si>
  <si>
    <t>久本２丁目3-1</t>
  </si>
  <si>
    <t>112401</t>
  </si>
  <si>
    <t>〒214-0012</t>
  </si>
  <si>
    <t>川崎市多摩区</t>
  </si>
  <si>
    <t>多摩区</t>
  </si>
  <si>
    <t>中野島４丁目6-1</t>
  </si>
  <si>
    <t>012501</t>
  </si>
  <si>
    <t>ﾄｳｺｳｶﾞｸｴﾝ</t>
  </si>
  <si>
    <t>川崎市麻生区</t>
  </si>
  <si>
    <t>麻生区</t>
  </si>
  <si>
    <t>012701</t>
  </si>
  <si>
    <t>ｼｭﾀｲﾅｰｶﾞｸｴﾝ</t>
  </si>
  <si>
    <t>相模原市</t>
  </si>
  <si>
    <t>相模原市緑区</t>
  </si>
  <si>
    <t>016801</t>
  </si>
  <si>
    <t>伊藤　彰洋</t>
    <rPh sb="0" eb="2">
      <t>イトウ</t>
    </rPh>
    <rPh sb="3" eb="4">
      <t>アキラ</t>
    </rPh>
    <rPh sb="4" eb="5">
      <t>ヨウ</t>
    </rPh>
    <phoneticPr fontId="1"/>
  </si>
  <si>
    <t>ｻｶﾞﾐｼﾞｮｼﾀﾞｲｶﾞｸ</t>
  </si>
  <si>
    <t>〒252-0383</t>
  </si>
  <si>
    <t>相模原市南区</t>
  </si>
  <si>
    <t>文京２丁目1-1</t>
  </si>
  <si>
    <t>113001</t>
  </si>
  <si>
    <t>横須賀市</t>
  </si>
  <si>
    <t>ﾖｺｽｶｶﾞｸｲﾝ</t>
  </si>
  <si>
    <t>稲岡町82</t>
  </si>
  <si>
    <t>046-822-3218</t>
  </si>
  <si>
    <t>046-826-1443</t>
  </si>
  <si>
    <t>013104</t>
  </si>
  <si>
    <t>鎌倉市</t>
  </si>
  <si>
    <t>ｶﾏｸﾗｼﾞｮｼﾀﾞｲｶﾞｸ</t>
  </si>
  <si>
    <t>〒247-8511</t>
  </si>
  <si>
    <t>岩瀬1420</t>
  </si>
  <si>
    <t>0467-44-2200</t>
  </si>
  <si>
    <t>0467-44-2209</t>
  </si>
  <si>
    <t>113301</t>
  </si>
  <si>
    <t>113302</t>
  </si>
  <si>
    <t>藤沢市</t>
  </si>
  <si>
    <t>ｼｮｳﾅﾝｶﾞｸｴﾝ</t>
  </si>
  <si>
    <t>〒251-8505</t>
  </si>
  <si>
    <t>0466-23-6611</t>
  </si>
  <si>
    <t>0466-26-5451</t>
  </si>
  <si>
    <t>013401</t>
  </si>
  <si>
    <t>ｼｮｳﾅﾝｼﾗﾕﾘｶﾞｸｴﾝ</t>
  </si>
  <si>
    <t>013402</t>
  </si>
  <si>
    <t>ﾆﾎﾝﾀﾞｲｶﾞｸﾌｼﾞｻﾜ</t>
  </si>
  <si>
    <t>〒252-0885</t>
  </si>
  <si>
    <t>亀井野1866</t>
  </si>
  <si>
    <t>〒253-0031</t>
  </si>
  <si>
    <t>茅ヶ崎市</t>
  </si>
  <si>
    <t>富士見町5-2</t>
  </si>
  <si>
    <t>013601</t>
  </si>
  <si>
    <t>逗子市</t>
  </si>
  <si>
    <t>〒242-0006</t>
  </si>
  <si>
    <t>大和市</t>
  </si>
  <si>
    <t>南林間３丁目10-1</t>
  </si>
  <si>
    <t>014202</t>
    <phoneticPr fontId="1"/>
  </si>
  <si>
    <t>ｶﾝﾚｲｼﾗﾕﾘｶﾞｸｴﾝ</t>
  </si>
  <si>
    <t>〒250-0408</t>
  </si>
  <si>
    <t>足柄下郡</t>
  </si>
  <si>
    <t>足柄下郡箱根町</t>
  </si>
  <si>
    <t>箱根町</t>
  </si>
  <si>
    <t>強羅1320</t>
  </si>
  <si>
    <t>0460-87-6611</t>
  </si>
  <si>
    <t>0460-82-5747</t>
  </si>
  <si>
    <t>016001</t>
  </si>
  <si>
    <t>厚木市</t>
  </si>
  <si>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</si>
  <si>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</si>
  <si>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</si>
  <si>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</si>
  <si>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</si>
  <si>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</si>
  <si>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</si>
  <si>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</si>
  <si>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</si>
  <si>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</si>
  <si>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</si>
  <si>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</si>
  <si>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</si>
  <si>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</si>
  <si>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</si>
  <si>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</si>
  <si>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</si>
  <si>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</si>
  <si>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大西　亜季</t>
    <rPh sb="3" eb="5">
      <t>アキ</t>
    </rPh>
    <phoneticPr fontId="39"/>
  </si>
  <si>
    <t>水原　洋子</t>
    <rPh sb="0" eb="2">
      <t>ミズハラ</t>
    </rPh>
    <rPh sb="3" eb="5">
      <t>ヨウコ</t>
    </rPh>
    <phoneticPr fontId="39"/>
  </si>
  <si>
    <t>補助申請を希望する項目について、提出する調査票を選択枠（１～10)で◯を選択してください。</t>
    <rPh sb="9" eb="11">
      <t>コウモク</t>
    </rPh>
    <rPh sb="16" eb="18">
      <t>テイシュツ</t>
    </rPh>
    <rPh sb="20" eb="23">
      <t>チョウサヒョウ</t>
    </rPh>
    <rPh sb="24" eb="27">
      <t>センタクワク</t>
    </rPh>
    <phoneticPr fontId="1"/>
  </si>
  <si>
    <t>小学校</t>
  </si>
  <si>
    <t>E</t>
  </si>
  <si>
    <t>E01</t>
  </si>
  <si>
    <t>E0101</t>
  </si>
  <si>
    <t>聖ヨゼフ学園小学校</t>
  </si>
  <si>
    <t>聖ヨゼフ学園小</t>
  </si>
  <si>
    <t>ｾｲﾖｾﾞﾌｶﾞｸｴﾝｼｮｳｶﾞｯｺｳ</t>
  </si>
  <si>
    <t>清水　勝幸</t>
    <rPh sb="0" eb="2">
      <t>シミズ</t>
    </rPh>
    <rPh sb="3" eb="5">
      <t>カツユキ</t>
    </rPh>
    <phoneticPr fontId="1"/>
  </si>
  <si>
    <t>E02</t>
  </si>
  <si>
    <t>E0201</t>
  </si>
  <si>
    <t>精華小学校</t>
  </si>
  <si>
    <t>精華小</t>
  </si>
  <si>
    <t>ｾｲｶｼｮｳｶﾞｯｺｳ</t>
  </si>
  <si>
    <t>ｾｲｶ</t>
  </si>
  <si>
    <t>045-311-2963</t>
  </si>
  <si>
    <t>045-311-2964</t>
  </si>
  <si>
    <t>E0202</t>
  </si>
  <si>
    <t>捜真小学校</t>
  </si>
  <si>
    <t>捜真小</t>
  </si>
  <si>
    <t>ｿｳｼﾝｼｮｳｶﾞｯｺｳ</t>
  </si>
  <si>
    <t>ｿｳｼﾝ</t>
  </si>
  <si>
    <t>内藤　伸人</t>
    <rPh sb="3" eb="4">
      <t>ノ</t>
    </rPh>
    <rPh sb="4" eb="5">
      <t>ヒト</t>
    </rPh>
    <phoneticPr fontId="1"/>
  </si>
  <si>
    <t>045-491-4227</t>
  </si>
  <si>
    <t>045-491-4228</t>
  </si>
  <si>
    <t>E04</t>
  </si>
  <si>
    <t>E0401</t>
  </si>
  <si>
    <t>横浜雙葉小学校</t>
  </si>
  <si>
    <t>横浜雙葉小</t>
  </si>
  <si>
    <t>ﾖｺﾊﾏﾌﾀﾊﾞｼｮｳｶﾞｯｺｳ</t>
  </si>
  <si>
    <t>池田　純一郎</t>
    <rPh sb="0" eb="2">
      <t>イケダ</t>
    </rPh>
    <rPh sb="3" eb="6">
      <t>ジュンイチロウ</t>
    </rPh>
    <phoneticPr fontId="1"/>
  </si>
  <si>
    <t>〒231-8562</t>
  </si>
  <si>
    <t>山手町226</t>
  </si>
  <si>
    <t>045-641-1628</t>
  </si>
  <si>
    <t>045-664-2410</t>
  </si>
  <si>
    <t>E05</t>
  </si>
  <si>
    <t>E0501</t>
  </si>
  <si>
    <t>関東学院小学校</t>
  </si>
  <si>
    <t>関東学院小</t>
  </si>
  <si>
    <t>ｶﾝﾄｳｶﾞｸｲﾝｼｮｳｶﾞｯｺｳ</t>
  </si>
  <si>
    <t>岡崎　一実</t>
  </si>
  <si>
    <t>045-241-2634</t>
  </si>
  <si>
    <t>045-243-3545</t>
  </si>
  <si>
    <t>E0502</t>
  </si>
  <si>
    <t>青山学院横浜英和小学校</t>
  </si>
  <si>
    <t>青山学院横浜英和小</t>
  </si>
  <si>
    <t>ｱｵﾔﾏｶﾞｸｲﾝﾖｺﾊﾏｴｲﾜｼｮｳｶﾞｯｺｳ</t>
  </si>
  <si>
    <t>中村　貞雄</t>
    <rPh sb="0" eb="2">
      <t>ナカムラ</t>
    </rPh>
    <rPh sb="3" eb="5">
      <t>サダオ</t>
    </rPh>
    <phoneticPr fontId="1"/>
  </si>
  <si>
    <t>045-731-2863</t>
  </si>
  <si>
    <t>045-743-3352</t>
    <phoneticPr fontId="1"/>
  </si>
  <si>
    <t>E08</t>
  </si>
  <si>
    <t>E0801</t>
  </si>
  <si>
    <t>関東学院六浦小学校</t>
  </si>
  <si>
    <t>関東学院六浦小</t>
  </si>
  <si>
    <t>ｶﾝﾄｳｶﾞｸｲﾝﾑﾂｳﾗｼｮｳｶﾞｯｺｳ</t>
  </si>
  <si>
    <t>黒畑　勝男</t>
    <rPh sb="0" eb="2">
      <t>クロハタ</t>
    </rPh>
    <rPh sb="3" eb="5">
      <t>カツオ</t>
    </rPh>
    <phoneticPr fontId="1"/>
  </si>
  <si>
    <t>045-701-8285</t>
  </si>
  <si>
    <t>045-783-5342</t>
  </si>
  <si>
    <t>E14</t>
  </si>
  <si>
    <t>E1401</t>
  </si>
  <si>
    <t>横浜三育小学校</t>
  </si>
  <si>
    <t>横浜三育小</t>
  </si>
  <si>
    <t>ﾖｺﾊﾏｻﾝｲｸｼｮｳｶﾞｯｺｳ</t>
  </si>
  <si>
    <t>ﾖｺﾊﾏｻﾝｲｸ</t>
  </si>
  <si>
    <t>野口　秀昭</t>
    <rPh sb="0" eb="2">
      <t>ノグチ</t>
    </rPh>
    <rPh sb="3" eb="4">
      <t>ヒデ</t>
    </rPh>
    <phoneticPr fontId="1"/>
  </si>
  <si>
    <t>〒241-0802</t>
  </si>
  <si>
    <t>上川井町1985</t>
  </si>
  <si>
    <t>045-921-0447</t>
  </si>
  <si>
    <t>045-922-2504</t>
  </si>
  <si>
    <t>316922</t>
  </si>
  <si>
    <t>(学)三育学院</t>
  </si>
  <si>
    <t>稲田　豊</t>
  </si>
  <si>
    <t>E15</t>
  </si>
  <si>
    <t>E1502</t>
  </si>
  <si>
    <t>森村学園初等部</t>
  </si>
  <si>
    <t>ﾓﾘﾑﾗｶﾞｸｴﾝｼｮﾄｳﾌﾞ</t>
  </si>
  <si>
    <t>時川　郁夫</t>
    <rPh sb="0" eb="1">
      <t>トキ</t>
    </rPh>
    <rPh sb="1" eb="2">
      <t>カワ</t>
    </rPh>
    <rPh sb="3" eb="5">
      <t>イクオ</t>
    </rPh>
    <phoneticPr fontId="40"/>
  </si>
  <si>
    <t>045-984-2509</t>
  </si>
  <si>
    <t>045-984-6996</t>
  </si>
  <si>
    <t>E17</t>
  </si>
  <si>
    <t>桐蔭学園小学校</t>
  </si>
  <si>
    <t>桐蔭学園小</t>
  </si>
  <si>
    <t>ﾄｳｲﾝｶﾞｸｴﾝｼｮｳｶﾞｯｺｳ</t>
  </si>
  <si>
    <t>石故　裕介</t>
    <rPh sb="0" eb="5">
      <t>イシコ</t>
    </rPh>
    <phoneticPr fontId="39"/>
  </si>
  <si>
    <t>045-972-2221</t>
  </si>
  <si>
    <t>045-971-1490</t>
  </si>
  <si>
    <t>E1702</t>
  </si>
  <si>
    <t>慶應義塾横浜初等部</t>
  </si>
  <si>
    <t>ｹｲｵｳｷﾞｼﾞｭｸﾖｺﾊﾏｼｮﾄｳﾌﾞ</t>
  </si>
  <si>
    <t>馬場　国博</t>
    <rPh sb="0" eb="2">
      <t>ババ</t>
    </rPh>
    <rPh sb="3" eb="4">
      <t>クニ</t>
    </rPh>
    <rPh sb="4" eb="5">
      <t>ヒロシ</t>
    </rPh>
    <phoneticPr fontId="1"/>
  </si>
  <si>
    <t>〒225-0012</t>
  </si>
  <si>
    <t>あざみ野南３丁目1-3</t>
  </si>
  <si>
    <t>045-507-8441</t>
  </si>
  <si>
    <t>045-507-8442</t>
  </si>
  <si>
    <t>E23</t>
  </si>
  <si>
    <t>E2301</t>
  </si>
  <si>
    <t>大西学園小学校</t>
  </si>
  <si>
    <t>大西学園小</t>
  </si>
  <si>
    <t>ｵｵﾆｼｶﾞｸｴﾝｼｮｳｶﾞｯｺｳ</t>
  </si>
  <si>
    <t>大西 　亜季</t>
  </si>
  <si>
    <t>E24</t>
  </si>
  <si>
    <t>E2401</t>
  </si>
  <si>
    <t>洗足学園小学校</t>
  </si>
  <si>
    <t>洗足学園小</t>
  </si>
  <si>
    <t>ｾﾝｿﾞｸｶﾞｸｴﾝｼｮｳｶﾞｯｺｳ</t>
  </si>
  <si>
    <t>田中　友樹</t>
    <rPh sb="0" eb="2">
      <t>タナカ</t>
    </rPh>
    <rPh sb="3" eb="4">
      <t>トモ</t>
    </rPh>
    <rPh sb="4" eb="5">
      <t>キ</t>
    </rPh>
    <phoneticPr fontId="1"/>
  </si>
  <si>
    <t>044-856-2964</t>
  </si>
  <si>
    <t>044-856-2979</t>
  </si>
  <si>
    <t>E25</t>
  </si>
  <si>
    <t>E2501</t>
  </si>
  <si>
    <t>カリタス小学校</t>
  </si>
  <si>
    <t>カリタス小</t>
  </si>
  <si>
    <t>ｶﾘﾀｽｼｮｳｶﾞｯｺｳ</t>
  </si>
  <si>
    <t>ｶﾘﾀｽ</t>
  </si>
  <si>
    <t>小野　拓士</t>
    <rPh sb="0" eb="2">
      <t>オノ</t>
    </rPh>
    <rPh sb="3" eb="4">
      <t>タク</t>
    </rPh>
    <rPh sb="4" eb="5">
      <t>シ</t>
    </rPh>
    <phoneticPr fontId="1"/>
  </si>
  <si>
    <t>044-922-8822</t>
  </si>
  <si>
    <t>044-922-8752</t>
  </si>
  <si>
    <t>E27</t>
  </si>
  <si>
    <t>E2701</t>
  </si>
  <si>
    <t>桐光学園小学校</t>
  </si>
  <si>
    <t>桐光学園小</t>
  </si>
  <si>
    <t>ﾄｳｺｳｶﾞｸｴﾝｼｮｳｶﾞｯｺｳ</t>
  </si>
  <si>
    <t>斎藤　　滋</t>
  </si>
  <si>
    <t>〒215-8556</t>
  </si>
  <si>
    <t>栗木３丁目13-1</t>
  </si>
  <si>
    <t>044-986-5155</t>
  </si>
  <si>
    <t>044-986-9775</t>
  </si>
  <si>
    <t>E28</t>
  </si>
  <si>
    <t>E6801</t>
  </si>
  <si>
    <t>シュタイナー学園初等部</t>
  </si>
  <si>
    <t>ｼｭﾀｲﾅｰｶﾞｸｴﾝｼｮﾄｳﾌﾞ</t>
  </si>
  <si>
    <t>石代　雅日</t>
    <rPh sb="0" eb="1">
      <t>イシ</t>
    </rPh>
    <rPh sb="1" eb="2">
      <t>ヨ</t>
    </rPh>
    <rPh sb="3" eb="4">
      <t>ミヤビ</t>
    </rPh>
    <rPh sb="4" eb="5">
      <t>ヒ</t>
    </rPh>
    <phoneticPr fontId="1"/>
  </si>
  <si>
    <t>〒252-0187</t>
  </si>
  <si>
    <t>名倉2805-1</t>
  </si>
  <si>
    <t>042-686-6011</t>
  </si>
  <si>
    <t>042-686-6030</t>
  </si>
  <si>
    <t>E30</t>
  </si>
  <si>
    <t>E3801</t>
  </si>
  <si>
    <t>相模女子大学小学部</t>
  </si>
  <si>
    <t>ｻｶﾞﾐｼﾞｮｼﾀﾞｲｶﾞｸｼｮｳｶﾞｸﾌﾞ</t>
  </si>
  <si>
    <t>小泉　清裕</t>
    <rPh sb="0" eb="2">
      <t>コイズミ</t>
    </rPh>
    <rPh sb="3" eb="4">
      <t>キヨシ</t>
    </rPh>
    <phoneticPr fontId="1"/>
  </si>
  <si>
    <t>042-742-1444</t>
  </si>
  <si>
    <t>042-742-1429</t>
  </si>
  <si>
    <t>E31</t>
  </si>
  <si>
    <t>E3101</t>
  </si>
  <si>
    <t>横須賀学院小学校</t>
  </si>
  <si>
    <t>横須賀学院小</t>
  </si>
  <si>
    <t>ﾖｺｽｶｶﾞｸｲﾝｼｮｳｶﾞｯｺｳ</t>
  </si>
  <si>
    <t>山口　旬</t>
    <rPh sb="0" eb="2">
      <t>ヤマグチ</t>
    </rPh>
    <rPh sb="3" eb="4">
      <t>シュン</t>
    </rPh>
    <phoneticPr fontId="1"/>
  </si>
  <si>
    <t>〒238-0003</t>
    <phoneticPr fontId="1"/>
  </si>
  <si>
    <t>保々　和宏</t>
  </si>
  <si>
    <t>E33</t>
  </si>
  <si>
    <t>E3301</t>
  </si>
  <si>
    <t>鎌倉女子大学初等部</t>
  </si>
  <si>
    <t>ｶﾏｸﾗｼﾞｮｼﾀﾞｲｶﾞｸｼｮﾄｳﾌﾞ</t>
  </si>
  <si>
    <t>大塚　俊明</t>
  </si>
  <si>
    <t>清泉小学校</t>
  </si>
  <si>
    <t>清泉小</t>
  </si>
  <si>
    <t>ｾｲｾﾝｼｮｳｶﾞｯｺｳ</t>
  </si>
  <si>
    <t>ｾｲｾﾝ</t>
  </si>
  <si>
    <t>有阪　奈保子</t>
    <rPh sb="0" eb="1">
      <t>アリ</t>
    </rPh>
    <rPh sb="1" eb="2">
      <t>サカ</t>
    </rPh>
    <rPh sb="3" eb="6">
      <t>ナホコ</t>
    </rPh>
    <phoneticPr fontId="1"/>
  </si>
  <si>
    <t>〒248-0005</t>
  </si>
  <si>
    <t>雪ノ下３丁目11-45</t>
  </si>
  <si>
    <t>0467-25-1100</t>
  </si>
  <si>
    <t>0467-24-2697</t>
  </si>
  <si>
    <t>E34</t>
  </si>
  <si>
    <t>E3401</t>
  </si>
  <si>
    <t>湘南学園小学校</t>
  </si>
  <si>
    <t>湘南学園小</t>
  </si>
  <si>
    <t>ｼｮｳﾅﾝｶﾞｸｴﾝｼｮｳｶﾞｯｺｳ</t>
  </si>
  <si>
    <t>岩渕　和信</t>
    <rPh sb="0" eb="2">
      <t>イワブチ</t>
    </rPh>
    <rPh sb="3" eb="4">
      <t>ワ</t>
    </rPh>
    <rPh sb="4" eb="5">
      <t>シン</t>
    </rPh>
    <phoneticPr fontId="1"/>
  </si>
  <si>
    <t>鵠沼松が岡４丁目1-32</t>
  </si>
  <si>
    <t>E3402</t>
  </si>
  <si>
    <t>湘南白百合学園小学校</t>
  </si>
  <si>
    <t>湘南白百合学園小</t>
  </si>
  <si>
    <t>ｼｮｳﾅﾝｼﾗﾕﾘｶﾞｸｴﾝｼｮｳｶﾞｯｺｳ</t>
  </si>
  <si>
    <t>野村　隆治</t>
    <rPh sb="0" eb="2">
      <t>ノムラ</t>
    </rPh>
    <rPh sb="3" eb="5">
      <t>タカハル</t>
    </rPh>
    <phoneticPr fontId="1"/>
  </si>
  <si>
    <t>〒251-0035</t>
  </si>
  <si>
    <t>片瀬海岸２丁目2-30</t>
  </si>
  <si>
    <t>0466-22-0200</t>
  </si>
  <si>
    <t>0466-22-8547</t>
  </si>
  <si>
    <t>E3404</t>
  </si>
  <si>
    <t>日本大学藤沢小学校</t>
  </si>
  <si>
    <t>日本大学藤沢小</t>
  </si>
  <si>
    <t>ﾆﾎﾝﾀﾞｲｶﾞｸﾌｼﾞｻﾜｼｮｳ</t>
  </si>
  <si>
    <t>加藤　隆樹</t>
  </si>
  <si>
    <t>0466-81-7111</t>
  </si>
  <si>
    <t>0466-84-3292</t>
  </si>
  <si>
    <t>林　真理子</t>
    <phoneticPr fontId="1"/>
  </si>
  <si>
    <t>E36</t>
  </si>
  <si>
    <t>E3601</t>
  </si>
  <si>
    <t>平和学園小学校</t>
  </si>
  <si>
    <t>平和学園小</t>
  </si>
  <si>
    <t>ﾍｲﾜｶﾞｸｴﾝｼｮｳｶﾞｯｺｳ</t>
  </si>
  <si>
    <t>ﾍｲﾜｶﾞｸｴﾝ</t>
  </si>
  <si>
    <t>小林　直樹</t>
    <rPh sb="0" eb="2">
      <t>コバヤシ</t>
    </rPh>
    <rPh sb="3" eb="5">
      <t>ナオキ</t>
    </rPh>
    <phoneticPr fontId="39"/>
  </si>
  <si>
    <t>0467-87-1662</t>
  </si>
  <si>
    <t>0467-87-0411</t>
  </si>
  <si>
    <t>所澤　保孝</t>
    <rPh sb="0" eb="2">
      <t>トコロザワ</t>
    </rPh>
    <rPh sb="3" eb="5">
      <t>ヤスタカ</t>
    </rPh>
    <phoneticPr fontId="39"/>
  </si>
  <si>
    <t>E37</t>
  </si>
  <si>
    <t>E3701</t>
  </si>
  <si>
    <t>聖マリア小学校</t>
  </si>
  <si>
    <t>聖マリア小</t>
  </si>
  <si>
    <t>ｾｲﾏﾘｱｼｮｳｶﾞｯｺｳ</t>
  </si>
  <si>
    <t>ｾｲﾏﾘｱ</t>
  </si>
  <si>
    <t>田口　久美子</t>
    <rPh sb="0" eb="2">
      <t>タグチ</t>
    </rPh>
    <rPh sb="3" eb="6">
      <t>クミコ</t>
    </rPh>
    <phoneticPr fontId="39"/>
  </si>
  <si>
    <t>〒249-0006</t>
  </si>
  <si>
    <t>逗子６丁目8-47</t>
  </si>
  <si>
    <t>046-871-3209</t>
  </si>
  <si>
    <t>046-871-8642</t>
  </si>
  <si>
    <t>030401</t>
  </si>
  <si>
    <t>(学)聖トマ学園</t>
  </si>
  <si>
    <t>梅村　昌弘</t>
  </si>
  <si>
    <t>E41</t>
  </si>
  <si>
    <t>E4101</t>
  </si>
  <si>
    <t>七沢希望の丘初等学校</t>
  </si>
  <si>
    <t>ﾅﾅｻﾜｷﾎﾞｳﾉｵｶｼｮﾄｳｶﾞｯｺｳ</t>
  </si>
  <si>
    <t>ﾅﾅｻﾜ</t>
  </si>
  <si>
    <t>大谷　京司</t>
  </si>
  <si>
    <t>〒243-0121</t>
  </si>
  <si>
    <t>七沢433-1</t>
  </si>
  <si>
    <t>046-270-6123</t>
  </si>
  <si>
    <t>046-270-6122</t>
  </si>
  <si>
    <t>034100</t>
  </si>
  <si>
    <t>(学)内田学園</t>
  </si>
  <si>
    <t>大谷　京司</t>
    <rPh sb="0" eb="2">
      <t>オオタニ</t>
    </rPh>
    <rPh sb="3" eb="5">
      <t>ケイジ</t>
    </rPh>
    <phoneticPr fontId="40"/>
  </si>
  <si>
    <t>E42</t>
  </si>
  <si>
    <t>E4201</t>
  </si>
  <si>
    <t>聖セシリア小学校</t>
  </si>
  <si>
    <t>聖セシリア小</t>
  </si>
  <si>
    <t>ｾｲｾｼﾘｱｼｮｳｶﾞｯｺｳ</t>
  </si>
  <si>
    <t>ｾｲｾｼﾘｱ</t>
  </si>
  <si>
    <t>上田　義和</t>
    <rPh sb="0" eb="2">
      <t>ウエダ</t>
    </rPh>
    <rPh sb="3" eb="5">
      <t>ヨシカズ</t>
    </rPh>
    <phoneticPr fontId="1"/>
  </si>
  <si>
    <t>046-275-3055</t>
  </si>
  <si>
    <t>046-278-3356</t>
  </si>
  <si>
    <t>E51</t>
  </si>
  <si>
    <t>E5301</t>
  </si>
  <si>
    <t>聖ステパノ学園小学校</t>
  </si>
  <si>
    <t>聖ステパノ学園小</t>
  </si>
  <si>
    <t>ｾｲｽﾃﾊﾟﾉｶﾞｸｴﾝｼｮｳｶﾞｯｺｳ</t>
  </si>
  <si>
    <t>ｾｲｽﾃﾊﾟﾉｶﾞｸｴﾝ</t>
  </si>
  <si>
    <t>上戸　基夫</t>
    <rPh sb="0" eb="2">
      <t>ウエト</t>
    </rPh>
    <rPh sb="3" eb="4">
      <t>モト</t>
    </rPh>
    <rPh sb="4" eb="5">
      <t>オット</t>
    </rPh>
    <phoneticPr fontId="39"/>
  </si>
  <si>
    <t>〒255-0003</t>
  </si>
  <si>
    <t>中郡</t>
  </si>
  <si>
    <t>中郡大磯町</t>
  </si>
  <si>
    <t>大磯町</t>
  </si>
  <si>
    <t>大磯868</t>
  </si>
  <si>
    <t>0463-61-1298</t>
  </si>
  <si>
    <t>0463-61-9739</t>
  </si>
  <si>
    <t>025301</t>
  </si>
  <si>
    <t>(学)聖ステパノ学園</t>
  </si>
  <si>
    <t>戸井田　和彦</t>
    <rPh sb="0" eb="3">
      <t>トイダ</t>
    </rPh>
    <rPh sb="4" eb="6">
      <t>カズヒコ</t>
    </rPh>
    <phoneticPr fontId="1"/>
  </si>
  <si>
    <t>E60</t>
  </si>
  <si>
    <t>E6001</t>
  </si>
  <si>
    <t>函嶺白百合学園小学校</t>
  </si>
  <si>
    <t>函嶺白百合学園小</t>
  </si>
  <si>
    <t>ｶﾝﾚｲｼﾗﾕﾘｶﾞｸｴﾝｼｮｳｶﾞｯｺｳ</t>
  </si>
  <si>
    <t>広瀬　節枝</t>
  </si>
  <si>
    <t>深堀　シヅ子</t>
  </si>
  <si>
    <t>E6002</t>
  </si>
  <si>
    <t>恵明学園小学校</t>
  </si>
  <si>
    <t>恵明学園小</t>
  </si>
  <si>
    <t>ｹｲﾒｲｶﾞｸｴﾝｼｮｳｶﾞｯｺｳ</t>
  </si>
  <si>
    <t>ｹｲﾒｲｶﾞｸｴﾝ</t>
  </si>
  <si>
    <t>上原　治子</t>
    <rPh sb="0" eb="2">
      <t>ウエハラ</t>
    </rPh>
    <rPh sb="3" eb="5">
      <t>ハルコ</t>
    </rPh>
    <phoneticPr fontId="39"/>
  </si>
  <si>
    <t>〒250-0404</t>
  </si>
  <si>
    <t>宮ノ下413</t>
  </si>
  <si>
    <t>0460-82-2861</t>
  </si>
  <si>
    <t>0460-82-2868</t>
  </si>
  <si>
    <t>036001</t>
  </si>
  <si>
    <t>(学)恵明学園</t>
  </si>
  <si>
    <t>田崎  吾郎</t>
  </si>
  <si>
    <t>教員業務支援員の活用の推進</t>
    <rPh sb="0" eb="2">
      <t>キョウイン</t>
    </rPh>
    <rPh sb="2" eb="4">
      <t>ギョウム</t>
    </rPh>
    <rPh sb="4" eb="6">
      <t>シエン</t>
    </rPh>
    <rPh sb="6" eb="7">
      <t>イン</t>
    </rPh>
    <rPh sb="8" eb="10">
      <t>カツヨウ</t>
    </rPh>
    <rPh sb="11" eb="13">
      <t>スイシン</t>
    </rPh>
    <phoneticPr fontId="1"/>
  </si>
  <si>
    <t>９．教員業務支援員の活用の推進</t>
    <rPh sb="2" eb="4">
      <t>キョウイン</t>
    </rPh>
    <rPh sb="4" eb="6">
      <t>ギョウム</t>
    </rPh>
    <rPh sb="6" eb="8">
      <t>シエン</t>
    </rPh>
    <rPh sb="8" eb="9">
      <t>イン</t>
    </rPh>
    <rPh sb="10" eb="12">
      <t>カツヨウ</t>
    </rPh>
    <rPh sb="13" eb="15">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</si>
</sst>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2">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6"/>
      <name val="ＭＳ 明朝"/>
      <family val="2"/>
      <charset val="128"/>
    </font>
    <font>
      <sz val="11"/>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2">
    <xf numFmtId="0" fontId="0" fillId="0" borderId="0"/>
    <xf numFmtId="0" fontId="7" fillId="0" borderId="0"/>
    <xf numFmtId="0" fontId="12" fillId="0" borderId="0"/>
    <xf numFmtId="37" fontId="15" fillId="0" borderId="0"/>
    <xf numFmtId="0" fontId="25" fillId="0" borderId="0"/>
    <xf numFmtId="0" fontId="25" fillId="0" borderId="0"/>
    <xf numFmtId="37" fontId="15" fillId="0" borderId="0"/>
    <xf numFmtId="38" fontId="25" fillId="0" borderId="0" applyFont="0" applyFill="0" applyBorder="0" applyAlignment="0" applyProtection="0"/>
    <xf numFmtId="6" fontId="30" fillId="0" borderId="0" applyFont="0" applyFill="0" applyBorder="0" applyAlignment="0" applyProtection="0">
      <alignment vertical="center"/>
    </xf>
    <xf numFmtId="0" fontId="38" fillId="0" borderId="0" applyNumberFormat="0" applyFill="0" applyBorder="0" applyAlignment="0" applyProtection="0"/>
    <xf numFmtId="0" fontId="30" fillId="0" borderId="0"/>
    <xf numFmtId="0" fontId="41" fillId="0" borderId="0"/>
  </cellStyleXfs>
  <cellXfs count="342">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0" fillId="0" borderId="0" xfId="0" applyFill="1" applyAlignment="1">
      <alignment vertical="center"/>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10" fontId="0" fillId="4"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29"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8"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0" fontId="31" fillId="0" borderId="12" xfId="1" applyFont="1" applyFill="1" applyBorder="1" applyAlignment="1">
      <alignment vertical="center"/>
    </xf>
    <xf numFmtId="0" fontId="35" fillId="0" borderId="0" xfId="0" applyFont="1" applyAlignment="1">
      <alignment horizontal="center" vertical="center"/>
    </xf>
    <xf numFmtId="0" fontId="26" fillId="0" borderId="44" xfId="5" applyFont="1" applyBorder="1" applyAlignment="1">
      <alignment vertical="center" wrapText="1"/>
    </xf>
    <xf numFmtId="0" fontId="26" fillId="0" borderId="42" xfId="5" applyFont="1" applyBorder="1" applyAlignment="1">
      <alignment vertical="center" wrapText="1"/>
    </xf>
    <xf numFmtId="0" fontId="33" fillId="2" borderId="3" xfId="4" applyFont="1" applyFill="1" applyBorder="1" applyAlignment="1">
      <alignment vertical="center" wrapText="1"/>
    </xf>
    <xf numFmtId="0" fontId="33" fillId="2" borderId="49" xfId="5" applyFont="1" applyFill="1" applyBorder="1" applyAlignment="1">
      <alignment vertical="center" wrapText="1"/>
    </xf>
    <xf numFmtId="0" fontId="26" fillId="2" borderId="49" xfId="5" applyFont="1" applyFill="1" applyBorder="1" applyAlignment="1">
      <alignment vertical="center" wrapText="1"/>
    </xf>
    <xf numFmtId="177" fontId="27"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5" fillId="2" borderId="0" xfId="0" applyFont="1" applyFill="1" applyAlignment="1">
      <alignment horizontal="center"/>
    </xf>
    <xf numFmtId="56" fontId="2" fillId="2" borderId="27" xfId="0" applyNumberFormat="1" applyFont="1" applyFill="1" applyBorder="1" applyProtection="1">
      <protection locked="0"/>
    </xf>
    <xf numFmtId="0" fontId="37"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8" fillId="0" borderId="6" xfId="9" applyFill="1" applyBorder="1" applyAlignment="1" applyProtection="1">
      <alignment vertical="center"/>
      <protection locked="0"/>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39" fillId="0" borderId="1" xfId="10" applyFont="1" applyFill="1" applyBorder="1" applyAlignment="1" applyProtection="1">
      <alignment horizontal="center" vertical="center"/>
    </xf>
    <xf numFmtId="0" fontId="28" fillId="0" borderId="0" xfId="10" applyFont="1" applyFill="1"/>
    <xf numFmtId="0" fontId="29" fillId="0" borderId="25" xfId="10" applyFont="1" applyFill="1" applyBorder="1" applyAlignment="1" applyProtection="1">
      <alignment vertical="center" wrapText="1"/>
    </xf>
    <xf numFmtId="0" fontId="32" fillId="0" borderId="25" xfId="10" applyFont="1" applyFill="1" applyBorder="1" applyAlignment="1" applyProtection="1">
      <alignment vertical="center" wrapText="1"/>
    </xf>
    <xf numFmtId="49" fontId="29" fillId="0" borderId="25" xfId="10" applyNumberFormat="1" applyFont="1" applyFill="1" applyBorder="1" applyAlignment="1" applyProtection="1">
      <alignment vertical="center" wrapText="1"/>
    </xf>
    <xf numFmtId="0" fontId="18" fillId="0" borderId="0" xfId="0" applyFont="1" applyBorder="1" applyAlignment="1">
      <alignment vertical="center"/>
    </xf>
    <xf numFmtId="0" fontId="0" fillId="0" borderId="0" xfId="0" applyBorder="1" applyAlignment="1">
      <alignment vertical="center"/>
    </xf>
    <xf numFmtId="0" fontId="17" fillId="0" borderId="5" xfId="0" applyFont="1" applyBorder="1" applyAlignment="1">
      <alignment vertical="center"/>
    </xf>
    <xf numFmtId="0" fontId="0" fillId="2" borderId="5" xfId="0" applyFill="1" applyBorder="1" applyAlignment="1">
      <alignment horizontal="lef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8" fillId="0" borderId="0" xfId="0" applyFont="1" applyBorder="1" applyAlignment="1">
      <alignment vertical="center"/>
    </xf>
    <xf numFmtId="0" fontId="20" fillId="0" borderId="43" xfId="5" applyFont="1" applyBorder="1" applyAlignment="1">
      <alignment vertical="center" wrapText="1"/>
    </xf>
    <xf numFmtId="0" fontId="36"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5" fillId="0" borderId="51" xfId="4" applyBorder="1" applyAlignment="1">
      <alignment vertical="center" wrapText="1"/>
    </xf>
    <xf numFmtId="0" fontId="7" fillId="0" borderId="43" xfId="5" applyFont="1" applyBorder="1" applyAlignment="1">
      <alignment vertical="center" wrapText="1"/>
    </xf>
    <xf numFmtId="0" fontId="25" fillId="0" borderId="5"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20" fillId="0" borderId="5" xfId="4" applyFont="1" applyBorder="1" applyAlignment="1">
      <alignment vertical="center" wrapText="1"/>
    </xf>
    <xf numFmtId="0" fontId="26" fillId="0" borderId="43" xfId="5" applyFont="1" applyBorder="1" applyAlignment="1">
      <alignment vertical="center" wrapText="1"/>
    </xf>
    <xf numFmtId="0" fontId="26" fillId="0" borderId="5" xfId="4" applyFont="1" applyBorder="1" applyAlignment="1">
      <alignment vertical="center" wrapText="1"/>
    </xf>
    <xf numFmtId="0" fontId="26" fillId="0" borderId="42" xfId="5" applyFont="1" applyBorder="1" applyAlignment="1">
      <alignment vertical="center" wrapText="1"/>
    </xf>
    <xf numFmtId="0" fontId="26" fillId="0" borderId="49"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26" fillId="0" borderId="5" xfId="5" applyFont="1" applyBorder="1" applyAlignment="1">
      <alignment vertical="center" wrapText="1"/>
    </xf>
    <xf numFmtId="0" fontId="7" fillId="0" borderId="38" xfId="5" applyFont="1" applyBorder="1" applyAlignment="1">
      <alignment vertical="center"/>
    </xf>
    <xf numFmtId="0" fontId="25" fillId="0" borderId="39" xfId="4" applyBorder="1" applyAlignment="1">
      <alignment vertical="center"/>
    </xf>
    <xf numFmtId="0" fontId="25" fillId="0" borderId="40" xfId="4" applyBorder="1" applyAlignment="1">
      <alignment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6" xfId="5" applyFont="1" applyFill="1" applyBorder="1" applyAlignment="1">
      <alignment vertical="center" wrapText="1"/>
    </xf>
    <xf numFmtId="0" fontId="12" fillId="0" borderId="34" xfId="5" applyFont="1" applyBorder="1" applyAlignment="1">
      <alignment vertical="center"/>
    </xf>
    <xf numFmtId="0" fontId="12" fillId="0" borderId="37" xfId="5" applyFont="1" applyBorder="1" applyAlignment="1">
      <alignment vertical="center"/>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84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5</xdr:col>
      <xdr:colOff>40822</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2054679" cy="45992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小学校）</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04" hidden="1" customWidth="1"/>
    <col min="2" max="2" width="4.125" style="105" hidden="1" customWidth="1"/>
    <col min="3" max="3" width="27.125" style="105" customWidth="1"/>
    <col min="4" max="4" width="8.625" style="105" customWidth="1"/>
    <col min="5" max="5" width="8.5" style="105" customWidth="1"/>
    <col min="6" max="6" width="4.375" style="105" customWidth="1"/>
    <col min="7" max="7" width="8.75" style="104" customWidth="1"/>
    <col min="8" max="8" width="8.125" style="104" customWidth="1"/>
    <col min="9" max="9" width="7.875" style="104" customWidth="1"/>
    <col min="10" max="10" width="5.125" style="104" customWidth="1"/>
    <col min="11" max="11" width="8.625" style="104" customWidth="1"/>
    <col min="12" max="12" width="7.375" style="104" customWidth="1"/>
    <col min="13" max="13" width="7.625" style="104" customWidth="1"/>
    <col min="14" max="14" width="6.125" style="104" customWidth="1"/>
    <col min="15" max="15" width="8.25" style="104" customWidth="1"/>
    <col min="16" max="16" width="7.25" style="104" customWidth="1"/>
    <col min="17" max="17" width="7.125" style="126" customWidth="1"/>
    <col min="18" max="18" width="6" style="104" customWidth="1"/>
    <col min="19" max="19" width="7.875" style="104" customWidth="1"/>
    <col min="20" max="20" width="8.75" style="104" customWidth="1"/>
    <col min="21" max="21" width="8" style="126" customWidth="1"/>
    <col min="22" max="22" width="5.625" style="104" customWidth="1"/>
    <col min="23" max="23" width="7.25" style="104" customWidth="1"/>
    <col min="24" max="24" width="7.75" style="104" customWidth="1"/>
    <col min="25" max="25" width="7" style="104" customWidth="1"/>
    <col min="26" max="26" width="6.125" style="104" customWidth="1"/>
    <col min="27" max="27" width="7.375" style="104" customWidth="1"/>
    <col min="28" max="28" width="7.625" style="104" customWidth="1"/>
    <col min="29" max="29" width="8" style="126" customWidth="1"/>
    <col min="30" max="30" width="5.625" style="104" customWidth="1"/>
    <col min="31" max="31" width="7.75" style="104" customWidth="1"/>
    <col min="32" max="32" width="7.125" style="104" customWidth="1"/>
    <col min="33" max="33" width="5.75" style="104" customWidth="1"/>
    <col min="34" max="34" width="5.625" style="104" customWidth="1"/>
    <col min="35" max="35" width="9.625" style="104" customWidth="1"/>
    <col min="36" max="37" width="8.625" style="104" customWidth="1"/>
    <col min="38" max="39" width="7.625" style="104" customWidth="1"/>
    <col min="40" max="40" width="8.5" style="104" customWidth="1"/>
    <col min="41" max="41" width="7.25" style="104" customWidth="1"/>
    <col min="42" max="42" width="7.625" style="104" customWidth="1"/>
    <col min="43" max="43" width="8.75" style="104" customWidth="1"/>
    <col min="44" max="44" width="7.625" style="104" customWidth="1"/>
    <col min="45" max="45" width="10.625" style="104" customWidth="1"/>
    <col min="46" max="46" width="8.875" style="104" customWidth="1"/>
    <col min="47" max="47" width="8.25" style="104" customWidth="1"/>
    <col min="48" max="48" width="8.375" style="104" customWidth="1"/>
    <col min="49" max="49" width="7" style="104" customWidth="1"/>
    <col min="50" max="50" width="6.75" style="104" customWidth="1"/>
    <col min="51" max="51" width="8.125" style="104" customWidth="1"/>
    <col min="52" max="52" width="7.125" style="104" customWidth="1"/>
    <col min="53" max="53" width="7" style="104" customWidth="1"/>
    <col min="54" max="54" width="6.75" style="104" customWidth="1"/>
    <col min="55" max="56" width="7.875" style="104" customWidth="1"/>
    <col min="57" max="57" width="12.625" style="104" customWidth="1"/>
    <col min="58" max="58" width="8.125" style="104" customWidth="1"/>
    <col min="59" max="59" width="7.875" style="104" customWidth="1"/>
    <col min="60" max="60" width="7.625" style="104" customWidth="1"/>
    <col min="61" max="61" width="7.875" style="125" customWidth="1"/>
    <col min="62" max="62" width="7.25" style="104" customWidth="1"/>
    <col min="63" max="63" width="10" style="104" customWidth="1"/>
    <col min="64" max="64" width="8.625" style="104" customWidth="1"/>
    <col min="65" max="65" width="8.25" style="104" customWidth="1"/>
    <col min="66" max="66" width="7.875" style="104" customWidth="1"/>
    <col min="67" max="67" width="5.5" style="104" customWidth="1"/>
    <col min="68" max="69" width="5.125" style="104" customWidth="1"/>
    <col min="70" max="70" width="7.875" style="104" customWidth="1"/>
    <col min="71" max="71" width="8.5" style="104" customWidth="1"/>
    <col min="72" max="72" width="8.375" style="104" customWidth="1"/>
    <col min="73" max="73" width="11.875" style="127" customWidth="1"/>
    <col min="74" max="74" width="10" style="104" bestFit="1" customWidth="1"/>
    <col min="75" max="16384" width="9" style="104"/>
  </cols>
  <sheetData>
    <row r="1" spans="1:73" ht="37.5" customHeight="1">
      <c r="C1" s="290" t="s">
        <v>453</v>
      </c>
      <c r="D1" s="276" t="s">
        <v>454</v>
      </c>
      <c r="E1" s="277"/>
      <c r="F1" s="277"/>
      <c r="G1" s="277"/>
      <c r="H1" s="281" t="s">
        <v>595</v>
      </c>
      <c r="I1" s="282"/>
      <c r="J1" s="282"/>
      <c r="K1" s="283"/>
      <c r="L1" s="281" t="s">
        <v>455</v>
      </c>
      <c r="M1" s="282"/>
      <c r="N1" s="282"/>
      <c r="O1" s="283"/>
      <c r="P1" s="281" t="s">
        <v>456</v>
      </c>
      <c r="Q1" s="282"/>
      <c r="R1" s="282"/>
      <c r="S1" s="283"/>
      <c r="T1" s="281" t="s">
        <v>457</v>
      </c>
      <c r="U1" s="282"/>
      <c r="V1" s="282"/>
      <c r="W1" s="283"/>
      <c r="X1" s="276" t="s">
        <v>458</v>
      </c>
      <c r="Y1" s="277"/>
      <c r="Z1" s="277"/>
      <c r="AA1" s="277"/>
      <c r="AB1" s="281" t="s">
        <v>459</v>
      </c>
      <c r="AC1" s="282"/>
      <c r="AD1" s="282"/>
      <c r="AE1" s="283"/>
      <c r="AF1" s="281" t="s">
        <v>460</v>
      </c>
      <c r="AG1" s="282"/>
      <c r="AH1" s="282"/>
      <c r="AI1" s="283"/>
      <c r="AJ1" s="276" t="s">
        <v>461</v>
      </c>
      <c r="AK1" s="277"/>
      <c r="AL1" s="277"/>
      <c r="AM1" s="278"/>
      <c r="AN1" s="276" t="s">
        <v>462</v>
      </c>
      <c r="AO1" s="277"/>
      <c r="AP1" s="277"/>
      <c r="AQ1" s="278"/>
      <c r="AR1" s="287" t="s">
        <v>463</v>
      </c>
      <c r="AS1" s="288"/>
      <c r="AT1" s="288"/>
      <c r="AU1" s="289"/>
      <c r="AV1" s="276" t="s">
        <v>464</v>
      </c>
      <c r="AW1" s="277"/>
      <c r="AX1" s="277"/>
      <c r="AY1" s="278"/>
      <c r="AZ1" s="276" t="s">
        <v>465</v>
      </c>
      <c r="BA1" s="277"/>
      <c r="BB1" s="277"/>
      <c r="BC1" s="278"/>
      <c r="BD1" s="276" t="s">
        <v>466</v>
      </c>
      <c r="BE1" s="277"/>
      <c r="BF1" s="277"/>
      <c r="BG1" s="278"/>
      <c r="BH1" s="279" t="s">
        <v>467</v>
      </c>
      <c r="BI1" s="280"/>
      <c r="BJ1" s="281" t="s">
        <v>468</v>
      </c>
      <c r="BK1" s="282"/>
      <c r="BL1" s="282"/>
      <c r="BM1" s="283"/>
      <c r="BN1" s="284" t="s">
        <v>469</v>
      </c>
      <c r="BO1" s="285"/>
      <c r="BP1" s="285"/>
      <c r="BQ1" s="285"/>
      <c r="BR1" s="286"/>
      <c r="BS1" s="273" t="s">
        <v>470</v>
      </c>
      <c r="BT1" s="274"/>
      <c r="BU1" s="275"/>
    </row>
    <row r="2" spans="1:73" ht="18.75" customHeight="1">
      <c r="C2" s="291"/>
      <c r="D2" s="265" t="s">
        <v>471</v>
      </c>
      <c r="E2" s="263" t="s">
        <v>472</v>
      </c>
      <c r="F2" s="263" t="s">
        <v>473</v>
      </c>
      <c r="G2" s="213" t="s">
        <v>474</v>
      </c>
      <c r="H2" s="265" t="s">
        <v>471</v>
      </c>
      <c r="I2" s="263" t="s">
        <v>472</v>
      </c>
      <c r="J2" s="263" t="s">
        <v>473</v>
      </c>
      <c r="K2" s="214" t="s">
        <v>474</v>
      </c>
      <c r="L2" s="265" t="s">
        <v>471</v>
      </c>
      <c r="M2" s="263" t="s">
        <v>472</v>
      </c>
      <c r="N2" s="263" t="s">
        <v>473</v>
      </c>
      <c r="O2" s="214" t="s">
        <v>474</v>
      </c>
      <c r="P2" s="265" t="s">
        <v>471</v>
      </c>
      <c r="Q2" s="263" t="s">
        <v>472</v>
      </c>
      <c r="R2" s="263" t="s">
        <v>473</v>
      </c>
      <c r="S2" s="214" t="s">
        <v>474</v>
      </c>
      <c r="T2" s="265" t="s">
        <v>471</v>
      </c>
      <c r="U2" s="263" t="s">
        <v>472</v>
      </c>
      <c r="V2" s="263" t="s">
        <v>473</v>
      </c>
      <c r="W2" s="214" t="s">
        <v>474</v>
      </c>
      <c r="X2" s="265" t="s">
        <v>471</v>
      </c>
      <c r="Y2" s="263" t="s">
        <v>472</v>
      </c>
      <c r="Z2" s="263" t="s">
        <v>473</v>
      </c>
      <c r="AA2" s="213" t="s">
        <v>474</v>
      </c>
      <c r="AB2" s="265" t="s">
        <v>471</v>
      </c>
      <c r="AC2" s="263" t="s">
        <v>472</v>
      </c>
      <c r="AD2" s="263" t="s">
        <v>473</v>
      </c>
      <c r="AE2" s="214" t="s">
        <v>474</v>
      </c>
      <c r="AF2" s="265" t="s">
        <v>471</v>
      </c>
      <c r="AG2" s="263" t="s">
        <v>472</v>
      </c>
      <c r="AH2" s="263" t="s">
        <v>473</v>
      </c>
      <c r="AI2" s="214" t="s">
        <v>474</v>
      </c>
      <c r="AJ2" s="265" t="s">
        <v>471</v>
      </c>
      <c r="AK2" s="263" t="s">
        <v>472</v>
      </c>
      <c r="AL2" s="263" t="s">
        <v>473</v>
      </c>
      <c r="AM2" s="214" t="s">
        <v>474</v>
      </c>
      <c r="AN2" s="265" t="s">
        <v>471</v>
      </c>
      <c r="AO2" s="263" t="s">
        <v>472</v>
      </c>
      <c r="AP2" s="263" t="s">
        <v>473</v>
      </c>
      <c r="AQ2" s="214" t="s">
        <v>474</v>
      </c>
      <c r="AR2" s="263" t="s">
        <v>471</v>
      </c>
      <c r="AS2" s="263" t="s">
        <v>472</v>
      </c>
      <c r="AT2" s="263" t="s">
        <v>473</v>
      </c>
      <c r="AU2" s="214" t="s">
        <v>474</v>
      </c>
      <c r="AV2" s="265" t="s">
        <v>471</v>
      </c>
      <c r="AW2" s="263" t="s">
        <v>472</v>
      </c>
      <c r="AX2" s="263" t="s">
        <v>473</v>
      </c>
      <c r="AY2" s="214" t="s">
        <v>474</v>
      </c>
      <c r="AZ2" s="265" t="s">
        <v>471</v>
      </c>
      <c r="BA2" s="263" t="s">
        <v>472</v>
      </c>
      <c r="BB2" s="263" t="s">
        <v>473</v>
      </c>
      <c r="BC2" s="214" t="s">
        <v>474</v>
      </c>
      <c r="BD2" s="265" t="s">
        <v>471</v>
      </c>
      <c r="BE2" s="263" t="s">
        <v>472</v>
      </c>
      <c r="BF2" s="263" t="s">
        <v>473</v>
      </c>
      <c r="BG2" s="214" t="s">
        <v>474</v>
      </c>
      <c r="BH2" s="258" t="s">
        <v>475</v>
      </c>
      <c r="BI2" s="268" t="s">
        <v>476</v>
      </c>
      <c r="BJ2" s="265" t="s">
        <v>471</v>
      </c>
      <c r="BK2" s="263" t="s">
        <v>472</v>
      </c>
      <c r="BL2" s="263" t="s">
        <v>473</v>
      </c>
      <c r="BM2" s="214" t="s">
        <v>474</v>
      </c>
      <c r="BN2" s="270" t="s">
        <v>471</v>
      </c>
      <c r="BO2" s="253" t="s">
        <v>472</v>
      </c>
      <c r="BP2" s="253" t="s">
        <v>477</v>
      </c>
      <c r="BQ2" s="253" t="s">
        <v>478</v>
      </c>
      <c r="BR2" s="222" t="s">
        <v>474</v>
      </c>
      <c r="BS2" s="256" t="s">
        <v>479</v>
      </c>
      <c r="BT2" s="258" t="s">
        <v>480</v>
      </c>
      <c r="BU2" s="260" t="s">
        <v>481</v>
      </c>
    </row>
    <row r="3" spans="1:73" ht="29.25" customHeight="1">
      <c r="C3" s="292"/>
      <c r="D3" s="266"/>
      <c r="E3" s="264"/>
      <c r="F3" s="259"/>
      <c r="G3" s="215">
        <v>900</v>
      </c>
      <c r="H3" s="266"/>
      <c r="I3" s="264"/>
      <c r="J3" s="259"/>
      <c r="K3" s="228" t="s">
        <v>602</v>
      </c>
      <c r="L3" s="266"/>
      <c r="M3" s="264"/>
      <c r="N3" s="259"/>
      <c r="O3" s="217">
        <v>600</v>
      </c>
      <c r="P3" s="266"/>
      <c r="Q3" s="264"/>
      <c r="R3" s="259"/>
      <c r="S3" s="217">
        <v>260</v>
      </c>
      <c r="T3" s="266"/>
      <c r="U3" s="264"/>
      <c r="V3" s="259"/>
      <c r="W3" s="217">
        <v>600</v>
      </c>
      <c r="X3" s="266"/>
      <c r="Y3" s="264"/>
      <c r="Z3" s="259"/>
      <c r="AA3" s="216">
        <v>800</v>
      </c>
      <c r="AB3" s="266"/>
      <c r="AC3" s="264"/>
      <c r="AD3" s="259"/>
      <c r="AE3" s="216">
        <v>900</v>
      </c>
      <c r="AF3" s="266"/>
      <c r="AG3" s="264"/>
      <c r="AH3" s="259"/>
      <c r="AI3" s="217">
        <v>600</v>
      </c>
      <c r="AJ3" s="266"/>
      <c r="AK3" s="264"/>
      <c r="AL3" s="259"/>
      <c r="AM3" s="217">
        <v>30</v>
      </c>
      <c r="AN3" s="266"/>
      <c r="AO3" s="264"/>
      <c r="AP3" s="259"/>
      <c r="AQ3" s="217">
        <v>300</v>
      </c>
      <c r="AR3" s="272"/>
      <c r="AS3" s="272"/>
      <c r="AT3" s="272"/>
      <c r="AU3" s="217">
        <v>300</v>
      </c>
      <c r="AV3" s="266"/>
      <c r="AW3" s="264"/>
      <c r="AX3" s="259"/>
      <c r="AY3" s="217">
        <v>30</v>
      </c>
      <c r="AZ3" s="266"/>
      <c r="BA3" s="264"/>
      <c r="BB3" s="259"/>
      <c r="BC3" s="217">
        <v>300</v>
      </c>
      <c r="BD3" s="266"/>
      <c r="BE3" s="264"/>
      <c r="BF3" s="259"/>
      <c r="BG3" s="217">
        <v>300</v>
      </c>
      <c r="BH3" s="267"/>
      <c r="BI3" s="269"/>
      <c r="BJ3" s="266"/>
      <c r="BK3" s="264"/>
      <c r="BL3" s="259"/>
      <c r="BM3" s="217">
        <v>4000</v>
      </c>
      <c r="BN3" s="271"/>
      <c r="BO3" s="262"/>
      <c r="BP3" s="254"/>
      <c r="BQ3" s="255"/>
      <c r="BR3" s="223">
        <v>24</v>
      </c>
      <c r="BS3" s="257"/>
      <c r="BT3" s="259"/>
      <c r="BU3" s="261"/>
    </row>
    <row r="4" spans="1:73" s="105" customFormat="1" ht="16.5" customHeight="1" thickBot="1">
      <c r="A4" s="106">
        <f>'提出表（表紙）'!I2</f>
        <v>0</v>
      </c>
      <c r="B4" s="105">
        <v>1</v>
      </c>
      <c r="C4" s="107" t="str">
        <f>'提出表（表紙）'!I3</f>
        <v/>
      </c>
      <c r="D4" s="108"/>
      <c r="E4" s="218" t="str">
        <f>IF('調査票１（次世代を担う人材育成の促進）'!AT5="提出可能","◯","")</f>
        <v/>
      </c>
      <c r="F4" s="218">
        <f>IF(AND((D4=1),(E4="◯")),1,0)</f>
        <v>0</v>
      </c>
      <c r="G4" s="108">
        <f>F4*$G$3</f>
        <v>0</v>
      </c>
      <c r="H4" s="108"/>
      <c r="I4" s="219" t="str">
        <f>IF('調査票３（ICT教育環境の整備推進）'!AT5="提出可能","◯","")</f>
        <v/>
      </c>
      <c r="J4" s="108">
        <f>IF(AND((H4=1),(I4="◯")),1,0)</f>
        <v>0</v>
      </c>
      <c r="K4" s="108">
        <f>'調査票３（ICT教育環境の整備推進）'!AZ38</f>
        <v>0</v>
      </c>
      <c r="L4" s="108"/>
      <c r="M4" s="109" t="str">
        <f>IF('調査票４（教育相談体制の整備)'!AT5="提出可能","◯","")</f>
        <v/>
      </c>
      <c r="N4" s="108">
        <f>IF(AND((L4=1),(M4="◯")),1,0)</f>
        <v>0</v>
      </c>
      <c r="O4" s="108">
        <f>N4*$O$3</f>
        <v>0</v>
      </c>
      <c r="P4" s="108"/>
      <c r="Q4" s="108" t="str">
        <f>IF('調査票５（職業・ボランティア・文化・健康・食等の教育の推進）'!AO7="提出可能","◯","")</f>
        <v/>
      </c>
      <c r="R4" s="108">
        <f>IF(AND((P4=1),(Q4="◯")),1,0)</f>
        <v>0</v>
      </c>
      <c r="S4" s="108">
        <f>R4*$S$3</f>
        <v>0</v>
      </c>
      <c r="T4" s="108"/>
      <c r="U4" s="108" t="str">
        <f>IF('調査票６（安全確保の推進）'!AT5="提出可能","◯","")</f>
        <v/>
      </c>
      <c r="V4" s="108">
        <f>IF(AND((T4=1),(U4="◯")),1,0)</f>
        <v>0</v>
      </c>
      <c r="W4" s="108">
        <f>V4*$W$3</f>
        <v>0</v>
      </c>
      <c r="X4" s="108"/>
      <c r="Y4" s="108" t="str">
        <f>IF('調査票７（特別支援教育に係る活動の充実）'!AU5="提出可能","◯","")</f>
        <v/>
      </c>
      <c r="Z4" s="108">
        <f>IF(AND((X4=1),(Y4="◯")),1,0)</f>
        <v>0</v>
      </c>
      <c r="AA4" s="108">
        <f>Z4*$AA$3</f>
        <v>0</v>
      </c>
      <c r="AB4" s="108"/>
      <c r="AC4" s="109" t="str">
        <f>IF('調査票８（外部人材活用等の推進)'!AT5="提出可能","◯","")</f>
        <v/>
      </c>
      <c r="AD4" s="108">
        <f>IF(AND((AB4=1),(AC4="◯")),1,0)</f>
        <v>0</v>
      </c>
      <c r="AE4" s="108">
        <f>AD4*$AE$3</f>
        <v>0</v>
      </c>
      <c r="AF4" s="108"/>
      <c r="AG4" s="108" t="e">
        <f>IF('調査票10（財務状況の改善の支援)'!K6="提出可能","◯","")</f>
        <v>#DIV/0!</v>
      </c>
      <c r="AH4" s="108" t="e">
        <f>IF(AND((AF4=1),(AG4="◯")),1,0)</f>
        <v>#DIV/0!</v>
      </c>
      <c r="AI4" s="108" t="e">
        <f>AH4*$AI$3</f>
        <v>#DIV/0!</v>
      </c>
      <c r="AJ4" s="108"/>
      <c r="AK4" s="108" t="e">
        <f>IF(#REF!&gt;=30,"◯","×")</f>
        <v>#REF!</v>
      </c>
      <c r="AL4" s="108" t="e">
        <f>IF(AND((AJ4=1),(AK4="◯")),#REF!,0)</f>
        <v>#REF!</v>
      </c>
      <c r="AM4" s="110" t="e">
        <f>AL4*$AM$3</f>
        <v>#REF!</v>
      </c>
      <c r="AN4" s="108"/>
      <c r="AO4" s="108" t="e">
        <f>IF(#REF!&gt;=300,"◯","×")</f>
        <v>#REF!</v>
      </c>
      <c r="AP4" s="108" t="e">
        <f>IF(AND((AN4=1),(AO4="◯")),#REF!,0)</f>
        <v>#REF!</v>
      </c>
      <c r="AQ4" s="110" t="e">
        <f>AP4*$AQ$3</f>
        <v>#REF!</v>
      </c>
      <c r="AR4" s="108"/>
      <c r="AS4" s="108" t="e">
        <f>IF(#REF!&gt;=300,"◯","×")</f>
        <v>#REF!</v>
      </c>
      <c r="AT4" s="108" t="e">
        <f>IF(AND((AR4=1),(AS4="◯")),1,0)</f>
        <v>#REF!</v>
      </c>
      <c r="AU4" s="111" t="e">
        <f>AT4*$AU$3</f>
        <v>#REF!</v>
      </c>
      <c r="AV4" s="108"/>
      <c r="AW4" s="108" t="e">
        <f>IF(#REF!&gt;=30,"◯","×")</f>
        <v>#REF!</v>
      </c>
      <c r="AX4" s="108" t="e">
        <f>IF(AND((AV4=1),(AW4="◯")),#REF!,0)</f>
        <v>#REF!</v>
      </c>
      <c r="AY4" s="111" t="e">
        <f>AX4*$AY$3</f>
        <v>#REF!</v>
      </c>
      <c r="AZ4" s="108"/>
      <c r="BA4" s="108" t="e">
        <f>IF(#REF!&gt;=300,"◯","×")</f>
        <v>#REF!</v>
      </c>
      <c r="BB4" s="108" t="e">
        <f>IF(AND((AZ4=1),(BA4="◯")),#REF!,0)</f>
        <v>#REF!</v>
      </c>
      <c r="BC4" s="111" t="e">
        <f>BB4*$BC$3</f>
        <v>#REF!</v>
      </c>
      <c r="BD4" s="108"/>
      <c r="BE4" s="108" t="e">
        <f>IF(#REF!&gt;=300,"◯","×")</f>
        <v>#REF!</v>
      </c>
      <c r="BF4" s="108" t="e">
        <f>IF(AND((BD4=1),(BE4="◯")),1,0)</f>
        <v>#REF!</v>
      </c>
      <c r="BG4" s="111" t="e">
        <f>BF4*$BG$3</f>
        <v>#REF!</v>
      </c>
      <c r="BH4" s="112">
        <f>COUNTIF(AJ4:BG4,"◯")</f>
        <v>0</v>
      </c>
      <c r="BI4" s="113" t="e">
        <f>AQ4+AM4+AU4+BC4+AY4+BG4</f>
        <v>#REF!</v>
      </c>
      <c r="BJ4" s="114"/>
      <c r="BK4" s="114" t="e">
        <f>IF(#REF!="提出可能","◯","×")</f>
        <v>#REF!</v>
      </c>
      <c r="BL4" s="114" t="e">
        <f>IF(AND((BJ4=1),(BK4="◯")),1,0)</f>
        <v>#REF!</v>
      </c>
      <c r="BM4" s="114" t="e">
        <f>BL4*$BM$3</f>
        <v>#REF!</v>
      </c>
      <c r="BN4" s="114"/>
      <c r="BO4" s="114" t="e">
        <f>IF(#REF!="提出可能","◯","×")</f>
        <v>#REF!</v>
      </c>
      <c r="BP4" s="114" t="e">
        <f>#REF!</f>
        <v>#REF!</v>
      </c>
      <c r="BQ4" s="114"/>
      <c r="BR4" s="114"/>
      <c r="BS4" s="115">
        <f>D4+H4+L4+P4+T4+AF4+BN4+X4+BH4+BJ4+AB4</f>
        <v>0</v>
      </c>
      <c r="BT4" s="116" t="e">
        <f>J4+N4+R4+V4+AH4+AP4+BB4+BP4+Z4+AX4+BF4+AT4+AL4+BL4+AD4+F4</f>
        <v>#DIV/0!</v>
      </c>
      <c r="BU4" s="117" t="e">
        <f>K4+O4+S4+W4+AI4+BR4+BI4+BM4+G4+AA4+AE4</f>
        <v>#DIV/0!</v>
      </c>
    </row>
    <row r="5" spans="1:73" s="105" customFormat="1" ht="15.75" customHeight="1" thickTop="1" thickBot="1">
      <c r="C5" s="118" t="s">
        <v>470</v>
      </c>
      <c r="D5" s="119">
        <f>SUM(D4:D4)</f>
        <v>0</v>
      </c>
      <c r="E5" s="119">
        <f>COUNTIF(E4:E4,"〇")</f>
        <v>0</v>
      </c>
      <c r="F5" s="119">
        <f>SUM(F4:F4)</f>
        <v>0</v>
      </c>
      <c r="G5" s="120">
        <f>G4</f>
        <v>0</v>
      </c>
      <c r="H5" s="119">
        <f>SUM(H4:H4)</f>
        <v>0</v>
      </c>
      <c r="I5" s="119">
        <f>COUNTIF(I4:I4,"〇")</f>
        <v>0</v>
      </c>
      <c r="J5" s="119">
        <f>SUM(J4:J4)</f>
        <v>0</v>
      </c>
      <c r="K5" s="120">
        <f>SUM(K4:K4)</f>
        <v>0</v>
      </c>
      <c r="L5" s="119">
        <f>SUM(L4:L4)</f>
        <v>0</v>
      </c>
      <c r="M5" s="119">
        <f>COUNTIF(M4:M4,"〇")</f>
        <v>0</v>
      </c>
      <c r="N5" s="119">
        <f>SUM(N4:N4)</f>
        <v>0</v>
      </c>
      <c r="O5" s="120">
        <f>SUM(O4:O4)</f>
        <v>0</v>
      </c>
      <c r="P5" s="119">
        <f>SUM(P4:P4)</f>
        <v>0</v>
      </c>
      <c r="Q5" s="119">
        <f>COUNTIF(Q4:Q4,"〇")</f>
        <v>0</v>
      </c>
      <c r="R5" s="119">
        <f>SUM(R4:R4)</f>
        <v>0</v>
      </c>
      <c r="S5" s="120">
        <f>SUM(S4:S4)</f>
        <v>0</v>
      </c>
      <c r="T5" s="119">
        <f>SUM(T4:T4)</f>
        <v>0</v>
      </c>
      <c r="U5" s="119">
        <f>COUNTIF(U4:U4,"〇")</f>
        <v>0</v>
      </c>
      <c r="V5" s="119">
        <f>SUM(V4:V4)</f>
        <v>0</v>
      </c>
      <c r="W5" s="120">
        <f>SUM(W4:W4)</f>
        <v>0</v>
      </c>
      <c r="X5" s="119">
        <f>SUM(X4:X4)</f>
        <v>0</v>
      </c>
      <c r="Y5" s="119">
        <f>COUNTIF(Y4:Y4,"〇")</f>
        <v>0</v>
      </c>
      <c r="Z5" s="119">
        <f>SUM(Z4:Z4)</f>
        <v>0</v>
      </c>
      <c r="AA5" s="120">
        <f>AA4</f>
        <v>0</v>
      </c>
      <c r="AB5" s="119">
        <f>SUM(AB4:AB4)</f>
        <v>0</v>
      </c>
      <c r="AC5" s="119">
        <f>COUNTIF(AC4:AC4,"〇")</f>
        <v>0</v>
      </c>
      <c r="AD5" s="119">
        <f>SUM(AD4:AD4)</f>
        <v>0</v>
      </c>
      <c r="AE5" s="120">
        <f>SUM(AE4:AE4)</f>
        <v>0</v>
      </c>
      <c r="AF5" s="119">
        <f>SUM(AF4:AF4)</f>
        <v>0</v>
      </c>
      <c r="AG5" s="119">
        <f>COUNTIF(AG4:AG4,"○")</f>
        <v>0</v>
      </c>
      <c r="AH5" s="119" t="e">
        <f>SUM(AH4:AH4)</f>
        <v>#DIV/0!</v>
      </c>
      <c r="AI5" s="120" t="e">
        <f>SUM(AI4:AI4)</f>
        <v>#DIV/0!</v>
      </c>
      <c r="AJ5" s="119">
        <f>SUM(AJ4:AJ4)</f>
        <v>0</v>
      </c>
      <c r="AK5" s="119">
        <f>COUNTIF(AK4:AK4,"◯")</f>
        <v>0</v>
      </c>
      <c r="AL5" s="119" t="e">
        <f>SUM(AL4:AL4)</f>
        <v>#REF!</v>
      </c>
      <c r="AM5" s="120" t="e">
        <f>SUM(AM4:AM4)</f>
        <v>#REF!</v>
      </c>
      <c r="AN5" s="119">
        <f>SUM(AN4:AN4)</f>
        <v>0</v>
      </c>
      <c r="AO5" s="119">
        <f>COUNTIF(AO4:AO4,"◯")</f>
        <v>0</v>
      </c>
      <c r="AP5" s="119" t="e">
        <f>SUM(AP4:AP4)</f>
        <v>#REF!</v>
      </c>
      <c r="AQ5" s="120" t="e">
        <f>SUM(AQ4:AQ4)</f>
        <v>#REF!</v>
      </c>
      <c r="AR5" s="119">
        <f>SUM(AR4:AR4)</f>
        <v>0</v>
      </c>
      <c r="AS5" s="119">
        <f>COUNTIF(AS4:AS4,"◯")</f>
        <v>0</v>
      </c>
      <c r="AT5" s="119" t="e">
        <f>SUM(AT4:AT4)</f>
        <v>#REF!</v>
      </c>
      <c r="AU5" s="119" t="e">
        <f>SUM(AU4:AU4)</f>
        <v>#REF!</v>
      </c>
      <c r="AV5" s="119">
        <f>SUM(AV4:AV4)</f>
        <v>0</v>
      </c>
      <c r="AW5" s="119">
        <f>COUNTIF(AW4:AW4,"◯")</f>
        <v>0</v>
      </c>
      <c r="AX5" s="119" t="e">
        <f>SUM(AX4:AX4)</f>
        <v>#REF!</v>
      </c>
      <c r="AY5" s="119" t="e">
        <f>SUM(AY4:AY4)</f>
        <v>#REF!</v>
      </c>
      <c r="AZ5" s="119">
        <f>SUM(AZ4:AZ4)</f>
        <v>0</v>
      </c>
      <c r="BA5" s="119">
        <f>COUNTIF(BA4:BA4,"○")</f>
        <v>0</v>
      </c>
      <c r="BB5" s="119" t="e">
        <f>SUM(BB4:BB4)</f>
        <v>#REF!</v>
      </c>
      <c r="BC5" s="119" t="e">
        <f>SUM(BC4:BC4)</f>
        <v>#REF!</v>
      </c>
      <c r="BD5" s="119">
        <f>SUM(BD4:BD4)</f>
        <v>0</v>
      </c>
      <c r="BE5" s="119">
        <f>COUNTIF(BE4:BE4,"◯")</f>
        <v>0</v>
      </c>
      <c r="BF5" s="119" t="e">
        <f>SUM(BF4:BF4)</f>
        <v>#REF!</v>
      </c>
      <c r="BG5" s="119" t="e">
        <f>SUM(BG4:BG4)</f>
        <v>#REF!</v>
      </c>
      <c r="BH5" s="121">
        <f>SUM(BH4:BH4)</f>
        <v>0</v>
      </c>
      <c r="BI5" s="122" t="e">
        <f>SUM(BI4:BI4)</f>
        <v>#REF!</v>
      </c>
      <c r="BJ5" s="119">
        <f>SUM(BJ4:BJ4)</f>
        <v>0</v>
      </c>
      <c r="BK5" s="119">
        <f>COUNTIF(BK4:BK4,"◯")</f>
        <v>0</v>
      </c>
      <c r="BL5" s="119" t="e">
        <f>SUM(BL4:BL4)</f>
        <v>#REF!</v>
      </c>
      <c r="BM5" s="120" t="e">
        <f>SUM(BM4:BM4)</f>
        <v>#REF!</v>
      </c>
      <c r="BN5" s="224">
        <f>SUM(BN4:BN4)</f>
        <v>0</v>
      </c>
      <c r="BO5" s="224">
        <f>COUNTIF(BO4:BO4,"◯")</f>
        <v>0</v>
      </c>
      <c r="BP5" s="224" t="e">
        <f>SUM(BP4:BP4)</f>
        <v>#REF!</v>
      </c>
      <c r="BQ5" s="224">
        <f>SUM(BQ4:BQ4)</f>
        <v>0</v>
      </c>
      <c r="BR5" s="225">
        <f>SUM(BR4:BR4)</f>
        <v>0</v>
      </c>
      <c r="BS5" s="123">
        <f>SUM(BS4:BS4)</f>
        <v>0</v>
      </c>
      <c r="BT5" s="119" t="e">
        <f>BL5+J5+N5+R5+V5+AH5+AP5+BB5+BP5+AX5+BF5+AT5+AL5+Z5+AD5+F5</f>
        <v>#REF!</v>
      </c>
      <c r="BU5" s="124" t="e">
        <f>G5+K5+O5+S5+W5+AI5+BR5+BI5+AA5+BM5+AE5</f>
        <v>#DIV/0!</v>
      </c>
    </row>
    <row r="11" spans="1:73" ht="15.75" customHeight="1">
      <c r="BN11" s="105"/>
    </row>
  </sheetData>
  <mergeCells count="73">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J2:AJ3"/>
    <mergeCell ref="U2:U3"/>
    <mergeCell ref="V2:V3"/>
    <mergeCell ref="X2:X3"/>
    <mergeCell ref="Y2:Y3"/>
    <mergeCell ref="Z2:Z3"/>
    <mergeCell ref="AB2:AB3"/>
    <mergeCell ref="AC2:AC3"/>
    <mergeCell ref="AD2:AD3"/>
    <mergeCell ref="AF2:AF3"/>
    <mergeCell ref="AG2:AG3"/>
    <mergeCell ref="AH2:AH3"/>
    <mergeCell ref="AZ2:AZ3"/>
    <mergeCell ref="AK2:AK3"/>
    <mergeCell ref="AL2:AL3"/>
    <mergeCell ref="AN2:AN3"/>
    <mergeCell ref="AO2:AO3"/>
    <mergeCell ref="AP2:AP3"/>
    <mergeCell ref="AR2:AR3"/>
    <mergeCell ref="AS2:AS3"/>
    <mergeCell ref="AT2:AT3"/>
    <mergeCell ref="AV2:AV3"/>
    <mergeCell ref="AW2:AW3"/>
    <mergeCell ref="AX2:AX3"/>
    <mergeCell ref="BO2:BO3"/>
    <mergeCell ref="BA2:BA3"/>
    <mergeCell ref="BB2:BB3"/>
    <mergeCell ref="BD2:BD3"/>
    <mergeCell ref="BE2:BE3"/>
    <mergeCell ref="BF2:BF3"/>
    <mergeCell ref="BH2:BH3"/>
    <mergeCell ref="BI2:BI3"/>
    <mergeCell ref="BJ2:BJ3"/>
    <mergeCell ref="BK2:BK3"/>
    <mergeCell ref="BL2:BL3"/>
    <mergeCell ref="BN2:BN3"/>
    <mergeCell ref="BP2:BP3"/>
    <mergeCell ref="BQ2:BQ3"/>
    <mergeCell ref="BS2:BS3"/>
    <mergeCell ref="BT2:BT3"/>
    <mergeCell ref="BU2:BU3"/>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view="pageBreakPreview"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401</v>
      </c>
      <c r="AU1" t="s">
        <v>402</v>
      </c>
      <c r="AV1" t="s">
        <v>403</v>
      </c>
      <c r="AW1" t="s">
        <v>404</v>
      </c>
      <c r="AX1" t="s">
        <v>405</v>
      </c>
      <c r="AY1" t="s">
        <v>406</v>
      </c>
      <c r="AZ1" t="s">
        <v>408</v>
      </c>
    </row>
    <row r="2" spans="2:52">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T2" s="6"/>
      <c r="AU2" s="6"/>
      <c r="AV2" s="1"/>
      <c r="AW2" s="1"/>
      <c r="AX2" s="1"/>
      <c r="AY2" s="1"/>
      <c r="AZ2" s="1"/>
    </row>
    <row r="3" spans="2:52">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T3" s="1"/>
      <c r="AU3" s="1"/>
      <c r="AV3" s="63"/>
      <c r="AW3" s="63"/>
      <c r="AX3" s="63"/>
      <c r="AY3" s="63"/>
      <c r="AZ3" s="63"/>
    </row>
    <row r="4" spans="2:52" ht="10.5" customHeight="1">
      <c r="AT4" s="1"/>
      <c r="AU4" s="1"/>
      <c r="AV4" s="1"/>
      <c r="AW4" s="1"/>
      <c r="AX4" s="1"/>
      <c r="AY4" s="1"/>
      <c r="AZ4" s="1"/>
    </row>
    <row r="5" spans="2:52" ht="25.5" customHeight="1">
      <c r="C5" s="84" t="s">
        <v>769</v>
      </c>
      <c r="D5" s="61"/>
      <c r="G5" s="71"/>
      <c r="H5" s="67"/>
      <c r="L5" s="84" t="s">
        <v>769</v>
      </c>
      <c r="M5" s="61"/>
      <c r="P5" s="71"/>
      <c r="Q5" s="67"/>
      <c r="U5" s="84" t="s">
        <v>769</v>
      </c>
      <c r="V5" s="61"/>
      <c r="Y5" s="71"/>
      <c r="Z5" s="67"/>
      <c r="AD5" s="84" t="s">
        <v>769</v>
      </c>
      <c r="AE5" s="61"/>
      <c r="AH5" s="71"/>
      <c r="AI5" s="67"/>
      <c r="AM5" s="84" t="s">
        <v>769</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559</v>
      </c>
      <c r="L7" s="62" t="s">
        <v>559</v>
      </c>
      <c r="U7" s="62" t="s">
        <v>559</v>
      </c>
      <c r="AD7" s="62" t="s">
        <v>559</v>
      </c>
      <c r="AM7" s="62" t="s">
        <v>559</v>
      </c>
      <c r="AT7" s="185"/>
      <c r="AU7" s="185"/>
      <c r="AV7" s="185"/>
      <c r="AW7" s="185"/>
      <c r="AX7" s="185"/>
      <c r="AY7" s="66"/>
      <c r="AZ7" s="66"/>
    </row>
    <row r="8" spans="2:52" ht="27.75" customHeight="1">
      <c r="B8" s="77" t="s">
        <v>415</v>
      </c>
      <c r="C8" s="130" t="s">
        <v>497</v>
      </c>
      <c r="D8" s="330"/>
      <c r="E8" s="331"/>
      <c r="F8" s="331"/>
      <c r="G8" s="331"/>
      <c r="H8" s="332"/>
      <c r="K8" s="77" t="s">
        <v>571</v>
      </c>
      <c r="L8" s="130" t="s">
        <v>497</v>
      </c>
      <c r="M8" s="330"/>
      <c r="N8" s="331"/>
      <c r="O8" s="331"/>
      <c r="P8" s="331"/>
      <c r="Q8" s="332"/>
      <c r="T8" s="77" t="s">
        <v>571</v>
      </c>
      <c r="U8" s="130" t="s">
        <v>497</v>
      </c>
      <c r="V8" s="330"/>
      <c r="W8" s="331"/>
      <c r="X8" s="331"/>
      <c r="Y8" s="331"/>
      <c r="Z8" s="332"/>
      <c r="AC8" s="77" t="s">
        <v>571</v>
      </c>
      <c r="AD8" s="130" t="s">
        <v>497</v>
      </c>
      <c r="AE8" s="330"/>
      <c r="AF8" s="331"/>
      <c r="AG8" s="331"/>
      <c r="AH8" s="331"/>
      <c r="AI8" s="332"/>
      <c r="AL8" s="77" t="s">
        <v>571</v>
      </c>
      <c r="AM8" s="130" t="s">
        <v>497</v>
      </c>
      <c r="AN8" s="330"/>
      <c r="AO8" s="331"/>
      <c r="AP8" s="331"/>
      <c r="AQ8" s="331"/>
      <c r="AR8" s="332"/>
      <c r="AT8" s="76"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6"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6"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6"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6"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7" t="s">
        <v>416</v>
      </c>
      <c r="C9" s="130" t="s">
        <v>498</v>
      </c>
      <c r="D9" s="313"/>
      <c r="E9" s="314"/>
      <c r="F9" s="314"/>
      <c r="G9" s="314"/>
      <c r="H9" s="315"/>
      <c r="K9" s="77" t="s">
        <v>572</v>
      </c>
      <c r="L9" s="130" t="s">
        <v>498</v>
      </c>
      <c r="M9" s="313"/>
      <c r="N9" s="314"/>
      <c r="O9" s="314"/>
      <c r="P9" s="314"/>
      <c r="Q9" s="315"/>
      <c r="T9" s="77" t="s">
        <v>572</v>
      </c>
      <c r="U9" s="130" t="s">
        <v>498</v>
      </c>
      <c r="V9" s="313"/>
      <c r="W9" s="314"/>
      <c r="X9" s="314"/>
      <c r="Y9" s="314"/>
      <c r="Z9" s="315"/>
      <c r="AC9" s="77" t="s">
        <v>572</v>
      </c>
      <c r="AD9" s="130" t="s">
        <v>498</v>
      </c>
      <c r="AE9" s="333"/>
      <c r="AF9" s="334"/>
      <c r="AG9" s="334"/>
      <c r="AH9" s="334"/>
      <c r="AI9" s="335"/>
      <c r="AL9" s="77" t="s">
        <v>572</v>
      </c>
      <c r="AM9" s="130" t="s">
        <v>498</v>
      </c>
      <c r="AN9" s="313"/>
      <c r="AO9" s="314"/>
      <c r="AP9" s="314"/>
      <c r="AQ9" s="314"/>
      <c r="AR9" s="315"/>
      <c r="AT9" s="76" t="str">
        <f>IF(AND((AT8="事業名称を入力してください。"),(ISTEXT(D9))),"◯",IF(D8="スクールカウンセラーやスクールソーシャルワーカー等の活用","◯",IF(D8="不登校生徒等の教育機会についての支援等（10.不登校生徒の受入れと重複不可）","◯","×")))</f>
        <v>×</v>
      </c>
      <c r="AU9" s="76" t="str">
        <f>IF(AND((AU8="事業名称を入力してください。"),(ISTEXT(M9))),"◯",IF(M8="スクールカウンセラーやスクールソーシャルワーカー等の活用","◯",IF(M8="不登校生徒等の教育機会についての支援等（10.不登校生徒の受入れと重複不可）","◯","×")))</f>
        <v>×</v>
      </c>
      <c r="AV9" s="76" t="str">
        <f>IF(AND((AV8="事業名称を入力してください。"),(ISTEXT(V9))),"◯",IF(V8="スクールカウンセラーやスクールソーシャルワーカー等の活用","◯",IF(V8="不登校生徒等の教育機会についての支援等（10.不登校生徒の受入れと重複不可）","◯","×")))</f>
        <v>×</v>
      </c>
      <c r="AW9" s="76" t="str">
        <f>IF(AND((AW8="事業名称を入力してください。"),(ISTEXT(AE9))),"◯",IF(AE8="スクールカウンセラーやスクールソーシャルワーカー等の活用","◯",IF(AE8="不登校生徒等の教育機会についての支援等（10.不登校生徒の受入れと重複不可）","◯","×")))</f>
        <v>×</v>
      </c>
      <c r="AX9" s="76"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7" t="s">
        <v>417</v>
      </c>
      <c r="C10" s="130" t="s">
        <v>425</v>
      </c>
      <c r="D10" s="301"/>
      <c r="E10" s="302"/>
      <c r="F10" s="302"/>
      <c r="G10" s="302"/>
      <c r="H10" s="303"/>
      <c r="K10" s="77" t="s">
        <v>573</v>
      </c>
      <c r="L10" s="130" t="s">
        <v>425</v>
      </c>
      <c r="M10" s="301"/>
      <c r="N10" s="302"/>
      <c r="O10" s="302"/>
      <c r="P10" s="302"/>
      <c r="Q10" s="303"/>
      <c r="T10" s="77" t="s">
        <v>573</v>
      </c>
      <c r="U10" s="130" t="s">
        <v>425</v>
      </c>
      <c r="V10" s="301"/>
      <c r="W10" s="302"/>
      <c r="X10" s="302"/>
      <c r="Y10" s="302"/>
      <c r="Z10" s="303"/>
      <c r="AC10" s="77" t="s">
        <v>573</v>
      </c>
      <c r="AD10" s="130" t="s">
        <v>425</v>
      </c>
      <c r="AE10" s="301"/>
      <c r="AF10" s="302"/>
      <c r="AG10" s="302"/>
      <c r="AH10" s="302"/>
      <c r="AI10" s="303"/>
      <c r="AL10" s="77" t="s">
        <v>573</v>
      </c>
      <c r="AM10" s="130" t="s">
        <v>425</v>
      </c>
      <c r="AN10" s="301"/>
      <c r="AO10" s="302"/>
      <c r="AP10" s="302"/>
      <c r="AQ10" s="302"/>
      <c r="AR10" s="30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row>
    <row r="11" spans="2:52" ht="41.25" customHeight="1">
      <c r="B11" s="77" t="s">
        <v>418</v>
      </c>
      <c r="C11" s="163" t="s">
        <v>557</v>
      </c>
      <c r="D11" s="159"/>
      <c r="E11" s="81"/>
      <c r="F11" s="81"/>
      <c r="G11" s="81"/>
      <c r="H11" s="81"/>
      <c r="K11" s="77" t="s">
        <v>564</v>
      </c>
      <c r="L11" s="163" t="s">
        <v>557</v>
      </c>
      <c r="M11" s="159"/>
      <c r="N11" s="81"/>
      <c r="O11" s="81"/>
      <c r="P11" s="81"/>
      <c r="Q11" s="81"/>
      <c r="T11" s="77" t="s">
        <v>564</v>
      </c>
      <c r="U11" s="163" t="s">
        <v>557</v>
      </c>
      <c r="V11" s="159"/>
      <c r="W11" s="81"/>
      <c r="X11" s="81"/>
      <c r="Y11" s="81"/>
      <c r="Z11" s="81"/>
      <c r="AC11" s="77" t="s">
        <v>564</v>
      </c>
      <c r="AD11" s="163" t="s">
        <v>557</v>
      </c>
      <c r="AE11" s="159"/>
      <c r="AF11" s="81"/>
      <c r="AG11" s="81"/>
      <c r="AH11" s="81"/>
      <c r="AI11" s="81"/>
      <c r="AL11" s="77" t="s">
        <v>564</v>
      </c>
      <c r="AM11" s="163" t="s">
        <v>557</v>
      </c>
      <c r="AN11" s="159"/>
      <c r="AO11" s="81"/>
      <c r="AP11" s="81"/>
      <c r="AQ11" s="81"/>
      <c r="AR11" s="81"/>
      <c r="AT11" s="186">
        <f>D11</f>
        <v>0</v>
      </c>
      <c r="AU11" s="186">
        <f>M11</f>
        <v>0</v>
      </c>
      <c r="AV11" s="186">
        <f>V11</f>
        <v>0</v>
      </c>
      <c r="AW11" s="186">
        <f>AE11</f>
        <v>0</v>
      </c>
      <c r="AX11" s="186">
        <f>AN11</f>
        <v>0</v>
      </c>
      <c r="AY11" s="186">
        <f>SUM(AT11:AX11)</f>
        <v>0</v>
      </c>
      <c r="AZ11" s="186"/>
    </row>
    <row r="12" spans="2:52" ht="37.5" customHeight="1">
      <c r="B12" s="80" t="s">
        <v>419</v>
      </c>
      <c r="C12" s="163" t="s">
        <v>549</v>
      </c>
      <c r="D12" s="158"/>
      <c r="E12" s="90"/>
      <c r="F12" s="81"/>
      <c r="G12" s="81"/>
      <c r="H12" s="81"/>
      <c r="K12" s="80" t="s">
        <v>565</v>
      </c>
      <c r="L12" s="163" t="s">
        <v>549</v>
      </c>
      <c r="M12" s="158"/>
      <c r="N12" s="90"/>
      <c r="O12" s="81"/>
      <c r="P12" s="81"/>
      <c r="Q12" s="81"/>
      <c r="T12" s="80" t="s">
        <v>565</v>
      </c>
      <c r="U12" s="163" t="s">
        <v>549</v>
      </c>
      <c r="V12" s="158"/>
      <c r="W12" s="90"/>
      <c r="X12" s="81"/>
      <c r="Y12" s="81"/>
      <c r="Z12" s="81"/>
      <c r="AC12" s="80" t="s">
        <v>565</v>
      </c>
      <c r="AD12" s="163" t="s">
        <v>549</v>
      </c>
      <c r="AE12" s="158"/>
      <c r="AF12" s="90"/>
      <c r="AG12" s="81"/>
      <c r="AH12" s="81"/>
      <c r="AI12" s="81"/>
      <c r="AL12" s="80" t="s">
        <v>565</v>
      </c>
      <c r="AM12" s="163" t="s">
        <v>549</v>
      </c>
      <c r="AN12" s="158"/>
      <c r="AO12" s="90"/>
      <c r="AP12" s="81"/>
      <c r="AQ12" s="81"/>
      <c r="AR12" s="81"/>
      <c r="AT12" s="186">
        <f>D12</f>
        <v>0</v>
      </c>
      <c r="AU12" s="186">
        <f>M12</f>
        <v>0</v>
      </c>
      <c r="AV12" s="186">
        <f>V12</f>
        <v>0</v>
      </c>
      <c r="AW12" s="186">
        <f>AE12</f>
        <v>0</v>
      </c>
      <c r="AX12" s="186">
        <f>AN12</f>
        <v>0</v>
      </c>
      <c r="AY12" s="186">
        <f>SUM(AT12:AX12)</f>
        <v>0</v>
      </c>
      <c r="AZ12" s="186" t="str">
        <f>IF(AND(AY12&gt;=(AY11*2),(AY12&lt;&gt;0)),"◯","×")</f>
        <v>×</v>
      </c>
    </row>
    <row r="13" spans="2:52" ht="49.5" customHeight="1">
      <c r="B13" s="80" t="s">
        <v>420</v>
      </c>
      <c r="C13" s="178" t="s">
        <v>772</v>
      </c>
      <c r="D13" s="159"/>
      <c r="E13" s="62"/>
      <c r="K13" s="80" t="s">
        <v>566</v>
      </c>
      <c r="L13" s="178" t="s">
        <v>772</v>
      </c>
      <c r="M13" s="159"/>
      <c r="N13" s="62"/>
      <c r="T13" s="80" t="s">
        <v>566</v>
      </c>
      <c r="U13" s="178" t="s">
        <v>772</v>
      </c>
      <c r="V13" s="159"/>
      <c r="W13" s="62"/>
      <c r="AC13" s="80" t="s">
        <v>566</v>
      </c>
      <c r="AD13" s="178" t="s">
        <v>772</v>
      </c>
      <c r="AE13" s="159"/>
      <c r="AF13" s="62"/>
      <c r="AL13" s="80" t="s">
        <v>566</v>
      </c>
      <c r="AM13" s="178" t="s">
        <v>772</v>
      </c>
      <c r="AN13" s="159"/>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184"/>
      <c r="AZ13" s="184"/>
    </row>
    <row r="14" spans="2:52" ht="30" customHeight="1">
      <c r="B14" s="80" t="s">
        <v>424</v>
      </c>
      <c r="C14" s="82" t="s">
        <v>555</v>
      </c>
      <c r="D14" s="174"/>
      <c r="K14" s="80" t="s">
        <v>567</v>
      </c>
      <c r="L14" s="82" t="s">
        <v>555</v>
      </c>
      <c r="M14" s="174"/>
      <c r="T14" s="80" t="s">
        <v>567</v>
      </c>
      <c r="U14" s="82" t="s">
        <v>555</v>
      </c>
      <c r="V14" s="174"/>
      <c r="AC14" s="80" t="s">
        <v>567</v>
      </c>
      <c r="AD14" s="82" t="s">
        <v>555</v>
      </c>
      <c r="AE14" s="174"/>
      <c r="AL14" s="80" t="s">
        <v>567</v>
      </c>
      <c r="AM14" s="82" t="s">
        <v>555</v>
      </c>
      <c r="AN14" s="174"/>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184"/>
      <c r="AZ14" s="184"/>
    </row>
    <row r="15" spans="2:52" ht="38.25" customHeight="1">
      <c r="B15" s="80" t="s">
        <v>421</v>
      </c>
      <c r="C15" s="82" t="s">
        <v>560</v>
      </c>
      <c r="D15" s="177"/>
      <c r="E15" s="66"/>
      <c r="K15" s="80" t="s">
        <v>568</v>
      </c>
      <c r="L15" s="82" t="s">
        <v>560</v>
      </c>
      <c r="M15" s="177"/>
      <c r="N15" s="66"/>
      <c r="T15" s="80" t="s">
        <v>568</v>
      </c>
      <c r="U15" s="82" t="s">
        <v>560</v>
      </c>
      <c r="V15" s="177"/>
      <c r="W15" s="66"/>
      <c r="AC15" s="80" t="s">
        <v>568</v>
      </c>
      <c r="AD15" s="82" t="s">
        <v>560</v>
      </c>
      <c r="AE15" s="177"/>
      <c r="AF15" s="66"/>
      <c r="AL15" s="80" t="s">
        <v>568</v>
      </c>
      <c r="AM15" s="82" t="s">
        <v>560</v>
      </c>
      <c r="AN15" s="183"/>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184"/>
      <c r="AZ15" s="184"/>
    </row>
    <row r="16" spans="2:52" ht="45.75" customHeight="1">
      <c r="B16" s="80" t="s">
        <v>422</v>
      </c>
      <c r="C16" s="164" t="s">
        <v>499</v>
      </c>
      <c r="D16" s="177"/>
      <c r="K16" s="80" t="s">
        <v>569</v>
      </c>
      <c r="L16" s="164" t="s">
        <v>499</v>
      </c>
      <c r="M16" s="177"/>
      <c r="T16" s="80" t="s">
        <v>569</v>
      </c>
      <c r="U16" s="164" t="s">
        <v>499</v>
      </c>
      <c r="V16" s="177"/>
      <c r="AC16" s="80" t="s">
        <v>569</v>
      </c>
      <c r="AD16" s="164" t="s">
        <v>499</v>
      </c>
      <c r="AE16" s="177"/>
      <c r="AL16" s="80" t="s">
        <v>569</v>
      </c>
      <c r="AM16" s="164" t="s">
        <v>499</v>
      </c>
      <c r="AN16" s="177"/>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184"/>
      <c r="AZ16" s="184"/>
    </row>
    <row r="17" spans="2:52" ht="48.75" customHeight="1">
      <c r="B17" s="80" t="s">
        <v>423</v>
      </c>
      <c r="C17" s="82" t="s">
        <v>510</v>
      </c>
      <c r="D17" s="148"/>
      <c r="K17" s="80" t="s">
        <v>570</v>
      </c>
      <c r="L17" s="82" t="s">
        <v>510</v>
      </c>
      <c r="M17" s="148"/>
      <c r="T17" s="80" t="s">
        <v>570</v>
      </c>
      <c r="U17" s="82" t="s">
        <v>510</v>
      </c>
      <c r="V17" s="148"/>
      <c r="AC17" s="80" t="s">
        <v>570</v>
      </c>
      <c r="AD17" s="82" t="s">
        <v>510</v>
      </c>
      <c r="AE17" s="148"/>
      <c r="AL17" s="80" t="s">
        <v>570</v>
      </c>
      <c r="AM17" s="82" t="s">
        <v>510</v>
      </c>
      <c r="AN17" s="148"/>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184"/>
      <c r="AZ17" s="184"/>
    </row>
    <row r="18" spans="2:52"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76"/>
      <c r="AU18" s="76"/>
      <c r="AV18" s="76"/>
      <c r="AW18" s="76"/>
      <c r="AX18" s="76"/>
      <c r="AY18" s="184"/>
      <c r="AZ18" s="184"/>
    </row>
    <row r="19" spans="2:52">
      <c r="C19" s="161" t="s">
        <v>509</v>
      </c>
      <c r="L19" s="161" t="s">
        <v>509</v>
      </c>
      <c r="U19" s="161" t="s">
        <v>509</v>
      </c>
      <c r="AD19" s="161" t="s">
        <v>509</v>
      </c>
      <c r="AM19" s="161" t="s">
        <v>509</v>
      </c>
      <c r="AT19" s="184"/>
      <c r="AU19" s="184"/>
      <c r="AV19" s="184"/>
      <c r="AW19" s="184"/>
      <c r="AX19" s="184"/>
      <c r="AY19" s="184"/>
      <c r="AZ19" s="184"/>
    </row>
    <row r="20" spans="2:52">
      <c r="C20" s="75" t="s">
        <v>396</v>
      </c>
      <c r="D20" s="209" t="s">
        <v>561</v>
      </c>
      <c r="E20" s="85" t="s">
        <v>397</v>
      </c>
      <c r="F20" s="170" t="s">
        <v>548</v>
      </c>
      <c r="L20" s="75" t="s">
        <v>396</v>
      </c>
      <c r="M20" s="209" t="s">
        <v>561</v>
      </c>
      <c r="N20" s="85" t="s">
        <v>397</v>
      </c>
      <c r="O20" s="170" t="s">
        <v>548</v>
      </c>
      <c r="U20" s="75" t="s">
        <v>396</v>
      </c>
      <c r="V20" s="209" t="s">
        <v>561</v>
      </c>
      <c r="W20" s="85" t="s">
        <v>397</v>
      </c>
      <c r="X20" s="170" t="s">
        <v>548</v>
      </c>
      <c r="AD20" s="75" t="s">
        <v>396</v>
      </c>
      <c r="AE20" s="209" t="s">
        <v>561</v>
      </c>
      <c r="AF20" s="85" t="s">
        <v>397</v>
      </c>
      <c r="AG20" s="170" t="s">
        <v>548</v>
      </c>
      <c r="AM20" s="75" t="s">
        <v>396</v>
      </c>
      <c r="AN20" s="209" t="s">
        <v>561</v>
      </c>
      <c r="AO20" s="85" t="s">
        <v>397</v>
      </c>
      <c r="AP20" s="170" t="s">
        <v>548</v>
      </c>
      <c r="AT20" s="184"/>
      <c r="AU20" s="184"/>
      <c r="AV20" s="184"/>
      <c r="AW20" s="184"/>
      <c r="AX20" s="184"/>
      <c r="AY20" s="184"/>
      <c r="AZ20" s="184"/>
    </row>
    <row r="21" spans="2:52">
      <c r="C21" s="179"/>
      <c r="D21" s="180"/>
      <c r="E21" s="207"/>
      <c r="F21" s="204"/>
      <c r="L21" s="179"/>
      <c r="M21" s="180"/>
      <c r="N21" s="207"/>
      <c r="O21" s="204"/>
      <c r="U21" s="179"/>
      <c r="V21" s="180"/>
      <c r="W21" s="207"/>
      <c r="X21" s="204"/>
      <c r="AD21" s="179"/>
      <c r="AE21" s="180"/>
      <c r="AF21" s="207"/>
      <c r="AG21" s="204"/>
      <c r="AM21" s="179"/>
      <c r="AN21" s="180"/>
      <c r="AO21" s="207"/>
      <c r="AP21" s="204"/>
      <c r="AT21" s="184"/>
      <c r="AU21" s="184"/>
      <c r="AV21" s="184"/>
      <c r="AW21" s="184"/>
      <c r="AX21" s="184"/>
      <c r="AY21" s="184"/>
      <c r="AZ21" s="184"/>
    </row>
    <row r="22" spans="2:52">
      <c r="C22" s="179"/>
      <c r="D22" s="180"/>
      <c r="E22" s="207"/>
      <c r="F22" s="204"/>
      <c r="L22" s="179"/>
      <c r="M22" s="180"/>
      <c r="N22" s="207"/>
      <c r="O22" s="204"/>
      <c r="U22" s="179"/>
      <c r="V22" s="180"/>
      <c r="W22" s="207"/>
      <c r="X22" s="204"/>
      <c r="AD22" s="179"/>
      <c r="AE22" s="180"/>
      <c r="AF22" s="207"/>
      <c r="AG22" s="204"/>
      <c r="AM22" s="179"/>
      <c r="AN22" s="180"/>
      <c r="AO22" s="207"/>
      <c r="AP22" s="204"/>
      <c r="AT22" s="184"/>
      <c r="AU22" s="184"/>
      <c r="AV22" s="184"/>
      <c r="AW22" s="184"/>
      <c r="AX22" s="184"/>
      <c r="AY22" s="184"/>
      <c r="AZ22" s="184"/>
    </row>
    <row r="23" spans="2:52">
      <c r="C23" s="179"/>
      <c r="D23" s="180"/>
      <c r="E23" s="207"/>
      <c r="F23" s="204"/>
      <c r="L23" s="179"/>
      <c r="M23" s="180"/>
      <c r="N23" s="207"/>
      <c r="O23" s="204"/>
      <c r="U23" s="179"/>
      <c r="V23" s="180"/>
      <c r="W23" s="207"/>
      <c r="X23" s="204"/>
      <c r="AD23" s="179"/>
      <c r="AE23" s="180"/>
      <c r="AF23" s="207"/>
      <c r="AG23" s="204"/>
      <c r="AM23" s="179"/>
      <c r="AN23" s="180"/>
      <c r="AO23" s="207"/>
      <c r="AP23" s="204"/>
      <c r="AT23" s="184"/>
      <c r="AU23" s="184"/>
      <c r="AV23" s="184"/>
      <c r="AW23" s="184"/>
      <c r="AX23" s="184"/>
      <c r="AY23" s="184"/>
      <c r="AZ23" s="184"/>
    </row>
    <row r="24" spans="2:52">
      <c r="C24" s="179"/>
      <c r="D24" s="180"/>
      <c r="E24" s="207"/>
      <c r="F24" s="204"/>
      <c r="L24" s="179"/>
      <c r="M24" s="180"/>
      <c r="N24" s="207"/>
      <c r="O24" s="204"/>
      <c r="U24" s="179"/>
      <c r="V24" s="180"/>
      <c r="W24" s="207"/>
      <c r="X24" s="204"/>
      <c r="AD24" s="179"/>
      <c r="AE24" s="180"/>
      <c r="AF24" s="207"/>
      <c r="AG24" s="204"/>
      <c r="AM24" s="179"/>
      <c r="AN24" s="180"/>
      <c r="AO24" s="207"/>
      <c r="AP24" s="204"/>
      <c r="AT24" s="184"/>
      <c r="AU24" s="184"/>
      <c r="AV24" s="184"/>
      <c r="AW24" s="184"/>
      <c r="AX24" s="184"/>
      <c r="AY24" s="184"/>
      <c r="AZ24" s="184"/>
    </row>
    <row r="25" spans="2:52">
      <c r="C25" s="179"/>
      <c r="D25" s="180"/>
      <c r="E25" s="207"/>
      <c r="F25" s="204"/>
      <c r="L25" s="179"/>
      <c r="M25" s="180"/>
      <c r="N25" s="207"/>
      <c r="O25" s="204"/>
      <c r="U25" s="179"/>
      <c r="V25" s="180"/>
      <c r="W25" s="207"/>
      <c r="X25" s="204"/>
      <c r="AD25" s="179"/>
      <c r="AE25" s="180"/>
      <c r="AF25" s="207"/>
      <c r="AG25" s="204"/>
      <c r="AM25" s="179"/>
      <c r="AN25" s="180"/>
      <c r="AO25" s="207"/>
      <c r="AP25" s="204"/>
      <c r="AT25" s="184"/>
      <c r="AU25" s="184"/>
      <c r="AV25" s="184"/>
      <c r="AW25" s="184"/>
      <c r="AX25" s="184"/>
      <c r="AY25" s="184"/>
      <c r="AZ25" s="184"/>
    </row>
    <row r="26" spans="2:52">
      <c r="C26" s="179"/>
      <c r="D26" s="180"/>
      <c r="E26" s="207"/>
      <c r="F26" s="204"/>
      <c r="L26" s="179"/>
      <c r="M26" s="180"/>
      <c r="N26" s="207"/>
      <c r="O26" s="204"/>
      <c r="U26" s="179"/>
      <c r="V26" s="180"/>
      <c r="W26" s="207"/>
      <c r="X26" s="204"/>
      <c r="AD26" s="179"/>
      <c r="AE26" s="180"/>
      <c r="AF26" s="207"/>
      <c r="AG26" s="204"/>
      <c r="AM26" s="179"/>
      <c r="AN26" s="180"/>
      <c r="AO26" s="207"/>
      <c r="AP26" s="204"/>
      <c r="AT26" s="184"/>
      <c r="AU26" s="184"/>
      <c r="AV26" s="184"/>
      <c r="AW26" s="184"/>
      <c r="AX26" s="184"/>
      <c r="AY26" s="184"/>
      <c r="AZ26" s="184"/>
    </row>
    <row r="27" spans="2:52">
      <c r="C27" s="179"/>
      <c r="D27" s="180"/>
      <c r="E27" s="207"/>
      <c r="F27" s="204"/>
      <c r="L27" s="179"/>
      <c r="M27" s="180"/>
      <c r="N27" s="207"/>
      <c r="O27" s="204"/>
      <c r="U27" s="179"/>
      <c r="V27" s="180"/>
      <c r="W27" s="207"/>
      <c r="X27" s="204"/>
      <c r="AD27" s="179"/>
      <c r="AE27" s="180"/>
      <c r="AF27" s="207"/>
      <c r="AG27" s="204"/>
      <c r="AM27" s="179"/>
      <c r="AN27" s="180"/>
      <c r="AO27" s="207"/>
      <c r="AP27" s="204"/>
      <c r="AT27" s="184"/>
      <c r="AU27" s="184"/>
      <c r="AV27" s="184"/>
      <c r="AW27" s="184"/>
      <c r="AX27" s="184"/>
      <c r="AY27" s="184"/>
      <c r="AZ27" s="184"/>
    </row>
    <row r="28" spans="2:52">
      <c r="C28" s="179"/>
      <c r="D28" s="180"/>
      <c r="E28" s="207"/>
      <c r="F28" s="204"/>
      <c r="L28" s="179"/>
      <c r="M28" s="180"/>
      <c r="N28" s="207"/>
      <c r="O28" s="204"/>
      <c r="U28" s="179"/>
      <c r="V28" s="180"/>
      <c r="W28" s="207"/>
      <c r="X28" s="204"/>
      <c r="AD28" s="179"/>
      <c r="AE28" s="180"/>
      <c r="AF28" s="207"/>
      <c r="AG28" s="204"/>
      <c r="AM28" s="179"/>
      <c r="AN28" s="180"/>
      <c r="AO28" s="207"/>
      <c r="AP28" s="204"/>
      <c r="AT28" s="184"/>
      <c r="AU28" s="184"/>
      <c r="AV28" s="184"/>
      <c r="AW28" s="184"/>
      <c r="AX28" s="184"/>
      <c r="AY28" s="184"/>
      <c r="AZ28" s="184"/>
    </row>
    <row r="29" spans="2:52">
      <c r="C29" s="179"/>
      <c r="D29" s="180"/>
      <c r="E29" s="207"/>
      <c r="F29" s="204"/>
      <c r="L29" s="179"/>
      <c r="M29" s="180"/>
      <c r="N29" s="207"/>
      <c r="O29" s="204"/>
      <c r="U29" s="179"/>
      <c r="V29" s="180"/>
      <c r="W29" s="207"/>
      <c r="X29" s="204"/>
      <c r="AD29" s="179"/>
      <c r="AE29" s="180"/>
      <c r="AF29" s="207"/>
      <c r="AG29" s="204"/>
      <c r="AM29" s="179"/>
      <c r="AN29" s="180"/>
      <c r="AO29" s="207"/>
      <c r="AP29" s="204"/>
      <c r="AT29" s="184"/>
      <c r="AU29" s="184"/>
      <c r="AV29" s="184"/>
      <c r="AW29" s="184"/>
      <c r="AX29" s="184"/>
      <c r="AY29" s="184"/>
      <c r="AZ29" s="184"/>
    </row>
    <row r="30" spans="2:52">
      <c r="C30" s="179"/>
      <c r="D30" s="180"/>
      <c r="E30" s="207"/>
      <c r="F30" s="204"/>
      <c r="L30" s="179"/>
      <c r="M30" s="180"/>
      <c r="N30" s="207"/>
      <c r="O30" s="204"/>
      <c r="U30" s="179"/>
      <c r="V30" s="180"/>
      <c r="W30" s="207"/>
      <c r="X30" s="204"/>
      <c r="AD30" s="179"/>
      <c r="AE30" s="180"/>
      <c r="AF30" s="207"/>
      <c r="AG30" s="204"/>
      <c r="AM30" s="179"/>
      <c r="AN30" s="180"/>
      <c r="AO30" s="207"/>
      <c r="AP30" s="204"/>
      <c r="AT30" s="184"/>
      <c r="AU30" s="184"/>
      <c r="AV30" s="184"/>
      <c r="AW30" s="184"/>
      <c r="AX30" s="184"/>
      <c r="AY30" s="184"/>
      <c r="AZ30" s="184"/>
    </row>
    <row r="31" spans="2:52">
      <c r="C31" s="179"/>
      <c r="D31" s="180"/>
      <c r="E31" s="207"/>
      <c r="F31" s="204"/>
      <c r="L31" s="179"/>
      <c r="M31" s="180"/>
      <c r="N31" s="207"/>
      <c r="O31" s="204"/>
      <c r="U31" s="179"/>
      <c r="V31" s="180"/>
      <c r="W31" s="207"/>
      <c r="X31" s="204"/>
      <c r="AD31" s="179"/>
      <c r="AE31" s="180"/>
      <c r="AF31" s="207"/>
      <c r="AG31" s="204"/>
      <c r="AM31" s="179"/>
      <c r="AN31" s="180"/>
      <c r="AO31" s="207"/>
      <c r="AP31" s="204"/>
      <c r="AT31" s="184"/>
      <c r="AU31" s="184"/>
      <c r="AV31" s="184"/>
      <c r="AW31" s="184"/>
      <c r="AX31" s="184"/>
      <c r="AY31" s="184"/>
      <c r="AZ31" s="184"/>
    </row>
    <row r="32" spans="2:52">
      <c r="C32" s="179"/>
      <c r="D32" s="180"/>
      <c r="E32" s="207"/>
      <c r="F32" s="204"/>
      <c r="L32" s="179"/>
      <c r="M32" s="180"/>
      <c r="N32" s="207"/>
      <c r="O32" s="204"/>
      <c r="U32" s="179"/>
      <c r="V32" s="180"/>
      <c r="W32" s="207"/>
      <c r="X32" s="204"/>
      <c r="AD32" s="179"/>
      <c r="AE32" s="180"/>
      <c r="AF32" s="207"/>
      <c r="AG32" s="204"/>
      <c r="AM32" s="179"/>
      <c r="AN32" s="180"/>
      <c r="AO32" s="207"/>
      <c r="AP32" s="204"/>
      <c r="AT32" s="184"/>
      <c r="AU32" s="184"/>
      <c r="AV32" s="184"/>
      <c r="AW32" s="184"/>
      <c r="AX32" s="184"/>
      <c r="AY32" s="184"/>
      <c r="AZ32" s="184"/>
    </row>
    <row r="33" spans="3:52">
      <c r="C33" s="179"/>
      <c r="D33" s="180"/>
      <c r="E33" s="207"/>
      <c r="F33" s="204"/>
      <c r="L33" s="179"/>
      <c r="M33" s="180"/>
      <c r="N33" s="207"/>
      <c r="O33" s="204"/>
      <c r="U33" s="179"/>
      <c r="V33" s="180"/>
      <c r="W33" s="207"/>
      <c r="X33" s="204"/>
      <c r="AD33" s="179"/>
      <c r="AE33" s="180"/>
      <c r="AF33" s="207"/>
      <c r="AG33" s="204"/>
      <c r="AM33" s="179"/>
      <c r="AN33" s="180"/>
      <c r="AO33" s="207"/>
      <c r="AP33" s="204"/>
      <c r="AT33" s="184"/>
      <c r="AU33" s="184"/>
      <c r="AV33" s="184"/>
      <c r="AW33" s="184"/>
      <c r="AX33" s="184"/>
      <c r="AY33" s="184"/>
      <c r="AZ33" s="184"/>
    </row>
    <row r="34" spans="3:52" ht="15.75" customHeight="1">
      <c r="C34" s="179"/>
      <c r="D34" s="180"/>
      <c r="E34" s="207"/>
      <c r="F34" s="204"/>
      <c r="L34" s="179"/>
      <c r="M34" s="180"/>
      <c r="N34" s="207"/>
      <c r="O34" s="204"/>
      <c r="U34" s="179"/>
      <c r="V34" s="180"/>
      <c r="W34" s="207"/>
      <c r="X34" s="204"/>
      <c r="AD34" s="179"/>
      <c r="AE34" s="180"/>
      <c r="AF34" s="207"/>
      <c r="AG34" s="204"/>
      <c r="AM34" s="179"/>
      <c r="AN34" s="180"/>
      <c r="AO34" s="207"/>
      <c r="AP34" s="204"/>
      <c r="AT34" s="184"/>
      <c r="AU34" s="184"/>
      <c r="AV34" s="184"/>
      <c r="AW34" s="184"/>
      <c r="AX34" s="184"/>
      <c r="AY34" s="184"/>
      <c r="AZ34" s="184"/>
    </row>
    <row r="35" spans="3:52" ht="15.75" customHeight="1">
      <c r="C35" s="179"/>
      <c r="D35" s="180"/>
      <c r="E35" s="207"/>
      <c r="F35" s="204"/>
      <c r="L35" s="179"/>
      <c r="M35" s="180"/>
      <c r="N35" s="207"/>
      <c r="O35" s="204"/>
      <c r="U35" s="179"/>
      <c r="V35" s="180"/>
      <c r="W35" s="207"/>
      <c r="X35" s="204"/>
      <c r="AD35" s="179"/>
      <c r="AE35" s="180"/>
      <c r="AF35" s="207"/>
      <c r="AG35" s="204"/>
      <c r="AM35" s="179"/>
      <c r="AN35" s="180"/>
      <c r="AO35" s="207"/>
      <c r="AP35" s="204"/>
      <c r="AT35" s="184"/>
      <c r="AU35" s="184"/>
      <c r="AV35" s="184"/>
      <c r="AW35" s="184"/>
      <c r="AX35" s="184"/>
      <c r="AY35" s="184"/>
      <c r="AZ35" s="184"/>
    </row>
    <row r="36" spans="3:52" ht="18" customHeight="1">
      <c r="C36" s="75" t="s">
        <v>398</v>
      </c>
      <c r="D36" s="86">
        <f>SUM(D21:D35)</f>
        <v>0</v>
      </c>
      <c r="E36" s="74"/>
      <c r="F36" s="73"/>
      <c r="L36" s="75" t="s">
        <v>398</v>
      </c>
      <c r="M36" s="86">
        <f>SUM(M21:M35)</f>
        <v>0</v>
      </c>
      <c r="N36" s="74"/>
      <c r="O36" s="73"/>
      <c r="U36" s="75" t="s">
        <v>398</v>
      </c>
      <c r="V36" s="86">
        <f>SUM(V21:V35)</f>
        <v>0</v>
      </c>
      <c r="W36" s="74"/>
      <c r="X36" s="73"/>
      <c r="AD36" s="75" t="s">
        <v>398</v>
      </c>
      <c r="AE36" s="86">
        <f>SUM(AE21:AE35)</f>
        <v>0</v>
      </c>
      <c r="AF36" s="74"/>
      <c r="AG36" s="73"/>
      <c r="AM36" s="75" t="s">
        <v>398</v>
      </c>
      <c r="AN36" s="86">
        <f>SUM(AN21:AN35)</f>
        <v>0</v>
      </c>
      <c r="AO36" s="74"/>
      <c r="AP36" s="73"/>
      <c r="AT36" s="187">
        <f>D36</f>
        <v>0</v>
      </c>
      <c r="AU36" s="187">
        <f>M36</f>
        <v>0</v>
      </c>
      <c r="AV36" s="187">
        <f>V36</f>
        <v>0</v>
      </c>
      <c r="AW36" s="187">
        <f>AE36</f>
        <v>0</v>
      </c>
      <c r="AX36" s="187">
        <f>AN36</f>
        <v>0</v>
      </c>
      <c r="AY36" s="188">
        <f>SUM(AT36:AX36)</f>
        <v>0</v>
      </c>
      <c r="AZ36" s="93" t="str">
        <f>IF(AY36&gt;=600000,"◯","×")</f>
        <v>×</v>
      </c>
    </row>
    <row r="37" spans="3:52" ht="11.25" customHeight="1">
      <c r="AT37" s="184"/>
      <c r="AU37" s="184"/>
      <c r="AV37" s="184"/>
      <c r="AW37" s="184"/>
      <c r="AX37" s="184"/>
      <c r="AY37" s="184"/>
      <c r="AZ37" s="184"/>
    </row>
    <row r="38" spans="3:52" ht="17.25" customHeight="1">
      <c r="AT38" s="184"/>
      <c r="AU38" s="184"/>
      <c r="AV38" s="184"/>
      <c r="AW38" s="184"/>
      <c r="AX38" s="184"/>
      <c r="AY38" s="184"/>
      <c r="AZ38" s="184"/>
    </row>
    <row r="39" spans="3:52" ht="24" hidden="1" customHeight="1">
      <c r="C39" s="70" t="s">
        <v>395</v>
      </c>
      <c r="D39" s="140" t="str">
        <f>AT39</f>
        <v>該当する項目が全て選択・入力されているか確認してください。</v>
      </c>
      <c r="L39" s="70" t="s">
        <v>395</v>
      </c>
      <c r="M39" s="140" t="str">
        <f>AU39</f>
        <v>該当する項目が全て選択・入力されているか確認してください。</v>
      </c>
      <c r="U39" s="70" t="s">
        <v>395</v>
      </c>
      <c r="V39" s="140" t="str">
        <f>AV39</f>
        <v>該当する項目が全て選択・入力されているか確認してください。</v>
      </c>
      <c r="AD39" s="70" t="s">
        <v>395</v>
      </c>
      <c r="AE39" s="140" t="str">
        <f>AW39</f>
        <v>該当する項目が全て選択・入力されているか確認してください。</v>
      </c>
      <c r="AM39" s="70" t="s">
        <v>395</v>
      </c>
      <c r="AN39" s="140"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184"/>
      <c r="AZ39" s="184"/>
    </row>
    <row r="40" spans="3:52" ht="27" hidden="1" customHeight="1">
      <c r="C40" s="70" t="s">
        <v>394</v>
      </c>
      <c r="D40" s="140" t="str">
        <f>AT40</f>
        <v>金額を確認してください。</v>
      </c>
      <c r="L40" s="70" t="s">
        <v>394</v>
      </c>
      <c r="M40" s="140" t="str">
        <f>AU40</f>
        <v>金額を確認してください。</v>
      </c>
      <c r="U40" s="70" t="s">
        <v>394</v>
      </c>
      <c r="V40" s="140" t="str">
        <f>AV40</f>
        <v>金額を確認してください。</v>
      </c>
      <c r="AD40" s="70" t="s">
        <v>394</v>
      </c>
      <c r="AE40" s="140" t="str">
        <f>AW40</f>
        <v>金額を確認してください。</v>
      </c>
      <c r="AM40" s="70" t="s">
        <v>394</v>
      </c>
      <c r="AN40" s="140"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184"/>
      <c r="AZ40" s="184"/>
    </row>
    <row r="41" spans="3:52" ht="18" customHeight="1">
      <c r="AT41" s="184" t="str">
        <f>IF(AND((D39="◯"),(D40="◯")),"提出可能","提出不可")</f>
        <v>提出不可</v>
      </c>
      <c r="AU41" s="184" t="str">
        <f>IF(AND((M39="◯"),(M40="◯")),"提出可能","提出不可")</f>
        <v>提出不可</v>
      </c>
      <c r="AV41" s="184" t="str">
        <f>IF(AND((V39="◯"),(V40="◯")),"提出可能","提出不可")</f>
        <v>提出不可</v>
      </c>
      <c r="AW41" s="184" t="str">
        <f>IF(AND((AE39="◯"),(AE40="◯")),"提出可能","提出不可")</f>
        <v>提出不可</v>
      </c>
      <c r="AX41" s="184" t="str">
        <f>IF(AND((AN39="◯"),(AN40="◯")),"提出可能","提出不可")</f>
        <v>提出不可</v>
      </c>
      <c r="AY41" s="184"/>
      <c r="AZ41" s="184"/>
    </row>
    <row r="42" spans="3:52" ht="32.25" customHeight="1"/>
    <row r="43" spans="3:52" ht="27" customHeight="1">
      <c r="AY43" s="78"/>
    </row>
    <row r="44" spans="3:52">
      <c r="AY44" s="78"/>
    </row>
  </sheetData>
  <sheetProtection algorithmName="SHA-512" hashValue="6RFe1XeHgFMfYjzIHV7ZzLLrMIJzH+BBD4SxTSJqMtiVS5yF3eS3gdazxGJeAQMvGh0z6LJ3zfUMuORzO2q38g==" saltValue="K0WelMIz3b0dadOU04rhRA=="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560" priority="107">
      <formula>ISTEXT($C21)</formula>
    </cfRule>
  </conditionalFormatting>
  <conditionalFormatting sqref="C21:F35">
    <cfRule type="expression" dxfId="559" priority="24">
      <formula>#REF!="◯"</formula>
    </cfRule>
  </conditionalFormatting>
  <conditionalFormatting sqref="D11">
    <cfRule type="expression" dxfId="558" priority="108">
      <formula>ISNUMBER(D11)</formula>
    </cfRule>
  </conditionalFormatting>
  <conditionalFormatting sqref="D11:D17">
    <cfRule type="expression" dxfId="557" priority="106">
      <formula>#REF!="◯"</formula>
    </cfRule>
  </conditionalFormatting>
  <conditionalFormatting sqref="D12">
    <cfRule type="expression" dxfId="556" priority="105">
      <formula>ISNUMBER(D12)</formula>
    </cfRule>
  </conditionalFormatting>
  <conditionalFormatting sqref="D13">
    <cfRule type="expression" dxfId="555" priority="104">
      <formula>ISTEXT($D$13)</formula>
    </cfRule>
  </conditionalFormatting>
  <conditionalFormatting sqref="D14">
    <cfRule type="expression" dxfId="554" priority="103">
      <formula>ISTEXT($D$14)</formula>
    </cfRule>
  </conditionalFormatting>
  <conditionalFormatting sqref="D15">
    <cfRule type="expression" dxfId="553" priority="102">
      <formula>ISTEXT($D$15)</formula>
    </cfRule>
  </conditionalFormatting>
  <conditionalFormatting sqref="D16">
    <cfRule type="expression" dxfId="552" priority="101">
      <formula>ISTEXT($D$16)</formula>
    </cfRule>
  </conditionalFormatting>
  <conditionalFormatting sqref="D17">
    <cfRule type="expression" dxfId="551" priority="100">
      <formula>ISTEXT($D$17)</formula>
    </cfRule>
  </conditionalFormatting>
  <conditionalFormatting sqref="D21:D35">
    <cfRule type="expression" dxfId="550" priority="98">
      <formula>ISNUMBER($D21)</formula>
    </cfRule>
  </conditionalFormatting>
  <conditionalFormatting sqref="D8:H8">
    <cfRule type="expression" dxfId="549" priority="112">
      <formula>ISTEXT($D$8)</formula>
    </cfRule>
  </conditionalFormatting>
  <conditionalFormatting sqref="D9:H9">
    <cfRule type="expression" dxfId="548" priority="111">
      <formula>ISTEXT($D$9)</formula>
    </cfRule>
    <cfRule type="expression" dxfId="547" priority="99">
      <formula>$D$8=""</formula>
    </cfRule>
    <cfRule type="expression" dxfId="546" priority="110">
      <formula>NOT($D8="その他")</formula>
    </cfRule>
  </conditionalFormatting>
  <conditionalFormatting sqref="D10:H10">
    <cfRule type="expression" dxfId="545" priority="109">
      <formula>ISTEXT($D$10)</formula>
    </cfRule>
  </conditionalFormatting>
  <conditionalFormatting sqref="E21:E35">
    <cfRule type="expression" dxfId="544" priority="97">
      <formula>ISTEXT($E21)</formula>
    </cfRule>
  </conditionalFormatting>
  <conditionalFormatting sqref="F21:F35">
    <cfRule type="expression" dxfId="543" priority="9">
      <formula>ISTEXT(F21)</formula>
    </cfRule>
  </conditionalFormatting>
  <conditionalFormatting sqref="H2">
    <cfRule type="containsBlanks" priority="114">
      <formula>LEN(TRIM(H2))=0</formula>
    </cfRule>
    <cfRule type="containsBlanks" dxfId="542" priority="113">
      <formula>LEN(TRIM(H2))=0</formula>
    </cfRule>
  </conditionalFormatting>
  <conditionalFormatting sqref="L21:L35">
    <cfRule type="expression" dxfId="541" priority="89">
      <formula>ISTEXT($L21)</formula>
    </cfRule>
  </conditionalFormatting>
  <conditionalFormatting sqref="L21:O35">
    <cfRule type="expression" dxfId="540" priority="8">
      <formula>#REF!="◯"</formula>
    </cfRule>
  </conditionalFormatting>
  <conditionalFormatting sqref="M11">
    <cfRule type="expression" dxfId="539" priority="90">
      <formula>ISNUMBER($M11)</formula>
    </cfRule>
  </conditionalFormatting>
  <conditionalFormatting sqref="M11:M17">
    <cfRule type="expression" dxfId="538" priority="88">
      <formula>#REF!="◯"</formula>
    </cfRule>
  </conditionalFormatting>
  <conditionalFormatting sqref="M12">
    <cfRule type="expression" dxfId="537" priority="87">
      <formula>ISNUMBER(M12)</formula>
    </cfRule>
  </conditionalFormatting>
  <conditionalFormatting sqref="M13">
    <cfRule type="expression" dxfId="536" priority="86">
      <formula>ISTEXT($M$13)</formula>
    </cfRule>
  </conditionalFormatting>
  <conditionalFormatting sqref="M14">
    <cfRule type="expression" dxfId="535" priority="85">
      <formula>ISTEXT($M$14)</formula>
    </cfRule>
  </conditionalFormatting>
  <conditionalFormatting sqref="M15">
    <cfRule type="expression" dxfId="534" priority="84">
      <formula>ISTEXT($M$15)</formula>
    </cfRule>
  </conditionalFormatting>
  <conditionalFormatting sqref="M16">
    <cfRule type="expression" dxfId="533" priority="83">
      <formula>ISTEXT($M$16)</formula>
    </cfRule>
  </conditionalFormatting>
  <conditionalFormatting sqref="M17">
    <cfRule type="expression" dxfId="532" priority="82">
      <formula>ISTEXT($M$17)</formula>
    </cfRule>
  </conditionalFormatting>
  <conditionalFormatting sqref="M21:M35">
    <cfRule type="expression" dxfId="531" priority="80">
      <formula>ISNUMBER($M21)</formula>
    </cfRule>
  </conditionalFormatting>
  <conditionalFormatting sqref="M8:Q8">
    <cfRule type="expression" dxfId="530" priority="94">
      <formula>ISTEXT($M$8)</formula>
    </cfRule>
  </conditionalFormatting>
  <conditionalFormatting sqref="M9:Q9">
    <cfRule type="expression" dxfId="529" priority="93">
      <formula>ISTEXT($M$9)</formula>
    </cfRule>
    <cfRule type="expression" dxfId="528" priority="81">
      <formula>$M$8=""</formula>
    </cfRule>
    <cfRule type="expression" dxfId="527" priority="92">
      <formula>NOT($M$8="その他")</formula>
    </cfRule>
  </conditionalFormatting>
  <conditionalFormatting sqref="M10:Q10">
    <cfRule type="expression" dxfId="526" priority="91">
      <formula>ISTEXT($M$10)</formula>
    </cfRule>
  </conditionalFormatting>
  <conditionalFormatting sqref="N21:N35">
    <cfRule type="expression" dxfId="525" priority="79">
      <formula>ISTEXT($N21)</formula>
    </cfRule>
  </conditionalFormatting>
  <conditionalFormatting sqref="O21:O35">
    <cfRule type="expression" dxfId="524" priority="7">
      <formula>ISTEXT(O21)</formula>
    </cfRule>
  </conditionalFormatting>
  <conditionalFormatting sqref="Q2">
    <cfRule type="containsBlanks" priority="96">
      <formula>LEN(TRIM(Q2))=0</formula>
    </cfRule>
    <cfRule type="containsBlanks" dxfId="523" priority="95">
      <formula>LEN(TRIM(Q2))=0</formula>
    </cfRule>
  </conditionalFormatting>
  <conditionalFormatting sqref="U21:U35">
    <cfRule type="expression" dxfId="522" priority="71">
      <formula>ISTEXT($U21)</formula>
    </cfRule>
  </conditionalFormatting>
  <conditionalFormatting sqref="U21:X35">
    <cfRule type="expression" dxfId="521" priority="6">
      <formula>#REF!="◯"</formula>
    </cfRule>
  </conditionalFormatting>
  <conditionalFormatting sqref="V11">
    <cfRule type="expression" dxfId="520" priority="72">
      <formula>ISNUMBER($V11)</formula>
    </cfRule>
  </conditionalFormatting>
  <conditionalFormatting sqref="V11:V17">
    <cfRule type="expression" dxfId="519" priority="70">
      <formula>#REF!="◯"</formula>
    </cfRule>
  </conditionalFormatting>
  <conditionalFormatting sqref="V12">
    <cfRule type="expression" dxfId="518" priority="69">
      <formula>ISNUMBER(V12)</formula>
    </cfRule>
  </conditionalFormatting>
  <conditionalFormatting sqref="V13">
    <cfRule type="expression" dxfId="517" priority="68">
      <formula>ISTEXT($V$13)</formula>
    </cfRule>
  </conditionalFormatting>
  <conditionalFormatting sqref="V14">
    <cfRule type="expression" dxfId="516" priority="67">
      <formula>ISTEXT($V$14)</formula>
    </cfRule>
  </conditionalFormatting>
  <conditionalFormatting sqref="V15">
    <cfRule type="expression" dxfId="515" priority="66">
      <formula>ISTEXT($V$15)</formula>
    </cfRule>
  </conditionalFormatting>
  <conditionalFormatting sqref="V16">
    <cfRule type="expression" dxfId="514" priority="65">
      <formula>ISTEXT($V$16)</formula>
    </cfRule>
  </conditionalFormatting>
  <conditionalFormatting sqref="V17">
    <cfRule type="expression" dxfId="513" priority="64">
      <formula>ISTEXT($V$17)</formula>
    </cfRule>
  </conditionalFormatting>
  <conditionalFormatting sqref="V21:V35">
    <cfRule type="expression" dxfId="512" priority="62">
      <formula>ISNUMBER($V21)</formula>
    </cfRule>
  </conditionalFormatting>
  <conditionalFormatting sqref="V8:Z8">
    <cfRule type="expression" dxfId="511" priority="76">
      <formula>ISTEXT($V$8)</formula>
    </cfRule>
  </conditionalFormatting>
  <conditionalFormatting sqref="V9:Z9">
    <cfRule type="expression" dxfId="510" priority="63">
      <formula>$V$8=""</formula>
    </cfRule>
    <cfRule type="expression" dxfId="509" priority="75">
      <formula>ISTEXT($V$9)</formula>
    </cfRule>
    <cfRule type="expression" dxfId="508" priority="74">
      <formula>NOT($V8="その他")</formula>
    </cfRule>
  </conditionalFormatting>
  <conditionalFormatting sqref="V10:Z10">
    <cfRule type="expression" dxfId="507" priority="73">
      <formula>ISTEXT($V$10)</formula>
    </cfRule>
  </conditionalFormatting>
  <conditionalFormatting sqref="W21:W35">
    <cfRule type="expression" dxfId="506" priority="61">
      <formula>ISTEXT($W21)</formula>
    </cfRule>
  </conditionalFormatting>
  <conditionalFormatting sqref="X21:X35">
    <cfRule type="expression" dxfId="505" priority="5">
      <formula>ISTEXT(X21)</formula>
    </cfRule>
  </conditionalFormatting>
  <conditionalFormatting sqref="Z2">
    <cfRule type="containsBlanks" dxfId="504" priority="77">
      <formula>LEN(TRIM(Z2))=0</formula>
    </cfRule>
    <cfRule type="containsBlanks" priority="78">
      <formula>LEN(TRIM(Z2))=0</formula>
    </cfRule>
  </conditionalFormatting>
  <conditionalFormatting sqref="AD21:AD35">
    <cfRule type="expression" dxfId="503" priority="53">
      <formula>ISTEXT($AD21)</formula>
    </cfRule>
  </conditionalFormatting>
  <conditionalFormatting sqref="AD21:AG35">
    <cfRule type="expression" dxfId="502" priority="4">
      <formula>#REF!="◯"</formula>
    </cfRule>
  </conditionalFormatting>
  <conditionalFormatting sqref="AE9">
    <cfRule type="expression" dxfId="501" priority="57">
      <formula>ISTEXT($AE$9)</formula>
    </cfRule>
    <cfRule type="expression" dxfId="500" priority="56">
      <formula>NOT($AE8="その他")</formula>
    </cfRule>
    <cfRule type="expression" dxfId="499" priority="45">
      <formula>$AE$8=""</formula>
    </cfRule>
  </conditionalFormatting>
  <conditionalFormatting sqref="AE11">
    <cfRule type="expression" dxfId="498" priority="54">
      <formula>ISNUMBER($AE11)</formula>
    </cfRule>
  </conditionalFormatting>
  <conditionalFormatting sqref="AE11:AE17">
    <cfRule type="expression" dxfId="497" priority="52">
      <formula>#REF!="◯"</formula>
    </cfRule>
  </conditionalFormatting>
  <conditionalFormatting sqref="AE12">
    <cfRule type="expression" dxfId="496" priority="51">
      <formula>ISNUMBER(AE12)</formula>
    </cfRule>
  </conditionalFormatting>
  <conditionalFormatting sqref="AE13">
    <cfRule type="expression" dxfId="495" priority="50">
      <formula>ISTEXT($AE$13)</formula>
    </cfRule>
  </conditionalFormatting>
  <conditionalFormatting sqref="AE14">
    <cfRule type="expression" dxfId="494" priority="49">
      <formula>ISTEXT($AE$14)</formula>
    </cfRule>
  </conditionalFormatting>
  <conditionalFormatting sqref="AE15">
    <cfRule type="expression" dxfId="493" priority="48">
      <formula>ISTEXT($AE$15)</formula>
    </cfRule>
  </conditionalFormatting>
  <conditionalFormatting sqref="AE16">
    <cfRule type="expression" dxfId="492" priority="47">
      <formula>ISTEXT($AE$16)</formula>
    </cfRule>
  </conditionalFormatting>
  <conditionalFormatting sqref="AE17">
    <cfRule type="expression" dxfId="491" priority="46">
      <formula>ISTEXT($AE$17)</formula>
    </cfRule>
  </conditionalFormatting>
  <conditionalFormatting sqref="AE21:AE35">
    <cfRule type="expression" dxfId="490" priority="44">
      <formula>ISNUMBER($AE21)</formula>
    </cfRule>
  </conditionalFormatting>
  <conditionalFormatting sqref="AE8:AI8">
    <cfRule type="expression" dxfId="489" priority="58">
      <formula>ISTEXT($AE$8)</formula>
    </cfRule>
  </conditionalFormatting>
  <conditionalFormatting sqref="AE10:AI10">
    <cfRule type="expression" dxfId="488" priority="55">
      <formula>ISTEXT($AE$10)</formula>
    </cfRule>
  </conditionalFormatting>
  <conditionalFormatting sqref="AF21:AF35">
    <cfRule type="expression" dxfId="487" priority="43">
      <formula>ISTEXT($AF21)</formula>
    </cfRule>
  </conditionalFormatting>
  <conditionalFormatting sqref="AG21:AG35">
    <cfRule type="expression" dxfId="486" priority="3">
      <formula>ISTEXT(AG21)</formula>
    </cfRule>
  </conditionalFormatting>
  <conditionalFormatting sqref="AI2">
    <cfRule type="containsBlanks" priority="60">
      <formula>LEN(TRIM(AI2))=0</formula>
    </cfRule>
    <cfRule type="containsBlanks" dxfId="485" priority="59">
      <formula>LEN(TRIM(AI2))=0</formula>
    </cfRule>
  </conditionalFormatting>
  <conditionalFormatting sqref="AM21:AM35">
    <cfRule type="expression" dxfId="484" priority="35">
      <formula>ISTEXT($AM21)</formula>
    </cfRule>
  </conditionalFormatting>
  <conditionalFormatting sqref="AM21:AP35">
    <cfRule type="expression" dxfId="483" priority="2">
      <formula>#REF!="◯"</formula>
    </cfRule>
  </conditionalFormatting>
  <conditionalFormatting sqref="AN11">
    <cfRule type="expression" dxfId="482" priority="36">
      <formula>ISNUMBER($AN11)</formula>
    </cfRule>
  </conditionalFormatting>
  <conditionalFormatting sqref="AN11:AN17">
    <cfRule type="expression" dxfId="481" priority="34">
      <formula>#REF!="◯"</formula>
    </cfRule>
  </conditionalFormatting>
  <conditionalFormatting sqref="AN12">
    <cfRule type="expression" dxfId="480" priority="33">
      <formula>ISNUMBER(AN12)</formula>
    </cfRule>
  </conditionalFormatting>
  <conditionalFormatting sqref="AN13">
    <cfRule type="expression" dxfId="479" priority="32">
      <formula>ISTEXT($AN$13)</formula>
    </cfRule>
  </conditionalFormatting>
  <conditionalFormatting sqref="AN14">
    <cfRule type="expression" dxfId="478" priority="31">
      <formula>ISTEXT($AN$14)</formula>
    </cfRule>
  </conditionalFormatting>
  <conditionalFormatting sqref="AN15">
    <cfRule type="expression" dxfId="477" priority="30">
      <formula>ISTEXT($AN$15)</formula>
    </cfRule>
  </conditionalFormatting>
  <conditionalFormatting sqref="AN16">
    <cfRule type="expression" dxfId="476" priority="29">
      <formula>ISTEXT($AN$16)</formula>
    </cfRule>
  </conditionalFormatting>
  <conditionalFormatting sqref="AN17">
    <cfRule type="expression" dxfId="475" priority="28">
      <formula>ISTEXT($AN$17)</formula>
    </cfRule>
  </conditionalFormatting>
  <conditionalFormatting sqref="AN21:AN35">
    <cfRule type="expression" dxfId="474" priority="26">
      <formula>ISNUMBER($AN21)</formula>
    </cfRule>
  </conditionalFormatting>
  <conditionalFormatting sqref="AN8:AR8">
    <cfRule type="expression" dxfId="473" priority="40">
      <formula>ISTEXT($AN$8)</formula>
    </cfRule>
  </conditionalFormatting>
  <conditionalFormatting sqref="AN9:AR9">
    <cfRule type="expression" dxfId="472" priority="38">
      <formula>NOT($AN8="その他")</formula>
    </cfRule>
    <cfRule type="expression" dxfId="471" priority="39">
      <formula>ISTEXT($AN$9)</formula>
    </cfRule>
    <cfRule type="expression" dxfId="470" priority="27">
      <formula>$AN$8=""</formula>
    </cfRule>
  </conditionalFormatting>
  <conditionalFormatting sqref="AN10:AR10">
    <cfRule type="expression" dxfId="469" priority="37">
      <formula>ISTEXT($AN$10)</formula>
    </cfRule>
  </conditionalFormatting>
  <conditionalFormatting sqref="AO21:AO35">
    <cfRule type="expression" dxfId="468" priority="25">
      <formula>ISTEXT($AO21)</formula>
    </cfRule>
  </conditionalFormatting>
  <conditionalFormatting sqref="AP21:AP35">
    <cfRule type="expression" dxfId="467" priority="1">
      <formula>ISTEXT(AP21)</formula>
    </cfRule>
  </conditionalFormatting>
  <conditionalFormatting sqref="AR2">
    <cfRule type="containsBlanks" priority="42">
      <formula>LEN(TRIM(AR2))=0</formula>
    </cfRule>
    <cfRule type="containsBlanks" dxfId="466"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413</v>
      </c>
      <c r="AP1" t="s">
        <v>543</v>
      </c>
      <c r="AQ1" t="s">
        <v>544</v>
      </c>
      <c r="AR1" t="s">
        <v>545</v>
      </c>
      <c r="AS1" t="s">
        <v>546</v>
      </c>
    </row>
    <row r="2" spans="2:47">
      <c r="F2" s="69" t="s">
        <v>1</v>
      </c>
      <c r="G2" s="168">
        <f>'提出表（表紙）'!$I$2</f>
        <v>0</v>
      </c>
      <c r="N2" s="69" t="s">
        <v>1</v>
      </c>
      <c r="O2" s="168">
        <f>'提出表（表紙）'!$I$2</f>
        <v>0</v>
      </c>
      <c r="V2" s="69" t="s">
        <v>1</v>
      </c>
      <c r="W2" s="168">
        <f>'提出表（表紙）'!$I$2</f>
        <v>0</v>
      </c>
      <c r="AD2" s="69" t="s">
        <v>1</v>
      </c>
      <c r="AE2" s="168">
        <f>'提出表（表紙）'!$I$2</f>
        <v>0</v>
      </c>
      <c r="AL2" s="69" t="s">
        <v>1</v>
      </c>
      <c r="AM2" s="168">
        <f>'提出表（表紙）'!$I$2</f>
        <v>0</v>
      </c>
    </row>
    <row r="3" spans="2:47">
      <c r="F3" s="69" t="s">
        <v>0</v>
      </c>
      <c r="G3" s="168" t="str">
        <f>'提出表（表紙）'!$I$3</f>
        <v/>
      </c>
      <c r="N3" s="69" t="s">
        <v>0</v>
      </c>
      <c r="O3" s="168" t="str">
        <f>'提出表（表紙）'!$I$3</f>
        <v/>
      </c>
      <c r="V3" s="69" t="s">
        <v>0</v>
      </c>
      <c r="W3" s="168" t="str">
        <f>'提出表（表紙）'!$I$3</f>
        <v/>
      </c>
      <c r="AD3" s="69" t="s">
        <v>0</v>
      </c>
      <c r="AE3" s="168" t="str">
        <f>'提出表（表紙）'!$I$3</f>
        <v/>
      </c>
      <c r="AL3" s="69" t="s">
        <v>0</v>
      </c>
      <c r="AM3" s="168" t="str">
        <f>'提出表（表紙）'!$I$3</f>
        <v/>
      </c>
    </row>
    <row r="4" spans="2:47" ht="10.5" customHeight="1"/>
    <row r="5" spans="2:47" ht="21" customHeight="1">
      <c r="C5" s="172" t="s">
        <v>768</v>
      </c>
      <c r="D5" s="61"/>
      <c r="F5" s="152"/>
      <c r="G5" s="67"/>
      <c r="K5" s="172" t="s">
        <v>768</v>
      </c>
      <c r="L5" s="61"/>
      <c r="N5" s="152"/>
      <c r="O5" s="67"/>
      <c r="S5" s="172" t="s">
        <v>768</v>
      </c>
      <c r="T5" s="61"/>
      <c r="V5" s="152"/>
      <c r="W5" s="67"/>
      <c r="AA5" s="172" t="s">
        <v>768</v>
      </c>
      <c r="AB5" s="61"/>
      <c r="AD5" s="152"/>
      <c r="AE5" s="67"/>
      <c r="AI5" s="172" t="s">
        <v>768</v>
      </c>
      <c r="AJ5" s="61"/>
      <c r="AL5" s="152"/>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182" t="s">
        <v>559</v>
      </c>
      <c r="D7" s="1"/>
      <c r="E7" s="1"/>
      <c r="F7" s="1"/>
      <c r="G7" s="1"/>
      <c r="H7" s="1"/>
      <c r="I7" s="1"/>
      <c r="J7" s="1"/>
      <c r="K7" s="182" t="s">
        <v>559</v>
      </c>
      <c r="L7" s="1"/>
      <c r="M7" s="1"/>
      <c r="N7" s="1"/>
      <c r="O7" s="1"/>
      <c r="P7" s="1"/>
      <c r="Q7" s="1"/>
      <c r="R7" s="1"/>
      <c r="S7" s="182" t="s">
        <v>559</v>
      </c>
      <c r="T7" s="1"/>
      <c r="U7" s="1"/>
      <c r="V7" s="1"/>
      <c r="W7" s="1"/>
      <c r="X7" s="1"/>
      <c r="Y7" s="1"/>
      <c r="Z7" s="1"/>
      <c r="AA7" s="182" t="s">
        <v>559</v>
      </c>
      <c r="AB7" s="1"/>
      <c r="AC7" s="1"/>
      <c r="AD7" s="1"/>
      <c r="AE7" s="1"/>
      <c r="AF7" s="1"/>
      <c r="AG7" s="1"/>
      <c r="AH7" s="1"/>
      <c r="AI7" s="182" t="s">
        <v>559</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184"/>
      <c r="AU7" s="184"/>
    </row>
    <row r="8" spans="2:47" ht="58.5" customHeight="1">
      <c r="B8" s="77" t="s">
        <v>415</v>
      </c>
      <c r="C8" s="130" t="s">
        <v>497</v>
      </c>
      <c r="D8" s="304"/>
      <c r="E8" s="305"/>
      <c r="F8" s="305"/>
      <c r="G8" s="306"/>
      <c r="J8" s="77" t="s">
        <v>415</v>
      </c>
      <c r="K8" s="130" t="s">
        <v>497</v>
      </c>
      <c r="L8" s="304"/>
      <c r="M8" s="305"/>
      <c r="N8" s="305"/>
      <c r="O8" s="306"/>
      <c r="R8" s="77" t="s">
        <v>415</v>
      </c>
      <c r="S8" s="130" t="s">
        <v>497</v>
      </c>
      <c r="T8" s="304"/>
      <c r="U8" s="305"/>
      <c r="V8" s="305"/>
      <c r="W8" s="306"/>
      <c r="Z8" s="77" t="s">
        <v>415</v>
      </c>
      <c r="AA8" s="130" t="s">
        <v>497</v>
      </c>
      <c r="AB8" s="304"/>
      <c r="AC8" s="305"/>
      <c r="AD8" s="305"/>
      <c r="AE8" s="306"/>
      <c r="AH8" s="77" t="s">
        <v>415</v>
      </c>
      <c r="AI8" s="130" t="s">
        <v>497</v>
      </c>
      <c r="AJ8" s="304"/>
      <c r="AK8" s="305"/>
      <c r="AL8" s="305"/>
      <c r="AM8" s="306"/>
      <c r="AO8" s="76"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6"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6"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6"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6"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184"/>
      <c r="AU8" s="184"/>
    </row>
    <row r="9" spans="2:47" ht="51.75" customHeight="1">
      <c r="B9" s="77" t="s">
        <v>416</v>
      </c>
      <c r="C9" s="130" t="s">
        <v>498</v>
      </c>
      <c r="D9" s="301"/>
      <c r="E9" s="302"/>
      <c r="F9" s="302"/>
      <c r="G9" s="303"/>
      <c r="J9" s="77" t="s">
        <v>416</v>
      </c>
      <c r="K9" s="130" t="s">
        <v>498</v>
      </c>
      <c r="L9" s="301"/>
      <c r="M9" s="302"/>
      <c r="N9" s="302"/>
      <c r="O9" s="303"/>
      <c r="R9" s="77" t="s">
        <v>416</v>
      </c>
      <c r="S9" s="130" t="s">
        <v>498</v>
      </c>
      <c r="T9" s="301"/>
      <c r="U9" s="302"/>
      <c r="V9" s="302"/>
      <c r="W9" s="303"/>
      <c r="Z9" s="77" t="s">
        <v>416</v>
      </c>
      <c r="AA9" s="130" t="s">
        <v>498</v>
      </c>
      <c r="AB9" s="301"/>
      <c r="AC9" s="302"/>
      <c r="AD9" s="302"/>
      <c r="AE9" s="303"/>
      <c r="AH9" s="77" t="s">
        <v>416</v>
      </c>
      <c r="AI9" s="130" t="s">
        <v>498</v>
      </c>
      <c r="AJ9" s="301"/>
      <c r="AK9" s="302"/>
      <c r="AL9" s="302"/>
      <c r="AM9" s="303"/>
      <c r="AO9" s="76"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6"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6"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6"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6"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184"/>
      <c r="AU9" s="184"/>
    </row>
    <row r="10" spans="2:47" ht="114" customHeight="1">
      <c r="B10" s="77" t="s">
        <v>417</v>
      </c>
      <c r="C10" s="130" t="s">
        <v>414</v>
      </c>
      <c r="D10" s="301"/>
      <c r="E10" s="302"/>
      <c r="F10" s="302"/>
      <c r="G10" s="303"/>
      <c r="J10" s="77" t="s">
        <v>417</v>
      </c>
      <c r="K10" s="130" t="s">
        <v>414</v>
      </c>
      <c r="L10" s="301"/>
      <c r="M10" s="302"/>
      <c r="N10" s="302"/>
      <c r="O10" s="303"/>
      <c r="R10" s="77" t="s">
        <v>417</v>
      </c>
      <c r="S10" s="130" t="s">
        <v>414</v>
      </c>
      <c r="T10" s="301"/>
      <c r="U10" s="302"/>
      <c r="V10" s="302"/>
      <c r="W10" s="303"/>
      <c r="Z10" s="77" t="s">
        <v>417</v>
      </c>
      <c r="AA10" s="130" t="s">
        <v>414</v>
      </c>
      <c r="AB10" s="301"/>
      <c r="AC10" s="302"/>
      <c r="AD10" s="302"/>
      <c r="AE10" s="303"/>
      <c r="AH10" s="77" t="s">
        <v>417</v>
      </c>
      <c r="AI10" s="130" t="s">
        <v>414</v>
      </c>
      <c r="AJ10" s="301"/>
      <c r="AK10" s="302"/>
      <c r="AL10" s="302"/>
      <c r="AM10" s="303"/>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184"/>
      <c r="AU10" s="184"/>
    </row>
    <row r="11" spans="2:47" ht="56.25" customHeight="1">
      <c r="B11" s="77" t="s">
        <v>418</v>
      </c>
      <c r="C11" s="163" t="s">
        <v>523</v>
      </c>
      <c r="D11" s="236"/>
      <c r="E11" s="81"/>
      <c r="F11" s="81"/>
      <c r="G11" s="81"/>
      <c r="J11" s="77" t="s">
        <v>418</v>
      </c>
      <c r="K11" s="163" t="s">
        <v>523</v>
      </c>
      <c r="L11" s="159"/>
      <c r="M11" s="81"/>
      <c r="N11" s="81"/>
      <c r="O11" s="81"/>
      <c r="R11" s="77" t="s">
        <v>418</v>
      </c>
      <c r="S11" s="163" t="s">
        <v>523</v>
      </c>
      <c r="T11" s="159"/>
      <c r="U11" s="81"/>
      <c r="V11" s="81"/>
      <c r="W11" s="81"/>
      <c r="Z11" s="77" t="s">
        <v>418</v>
      </c>
      <c r="AA11" s="163" t="s">
        <v>523</v>
      </c>
      <c r="AB11" s="159"/>
      <c r="AC11" s="81"/>
      <c r="AD11" s="81"/>
      <c r="AE11" s="81"/>
      <c r="AH11" s="77" t="s">
        <v>418</v>
      </c>
      <c r="AI11" s="163" t="s">
        <v>523</v>
      </c>
      <c r="AJ11" s="159"/>
      <c r="AK11" s="81"/>
      <c r="AL11" s="81"/>
      <c r="AM11" s="81"/>
      <c r="AO11" s="190" t="str">
        <f>IF(ISTEXT(D11),"◯","参加対象を選択してください。")</f>
        <v>参加対象を選択してください。</v>
      </c>
      <c r="AP11" s="190" t="str">
        <f>IF(ISTEXT(L11),"◯","参加対象を選択してください。")</f>
        <v>参加対象を選択してください。</v>
      </c>
      <c r="AQ11" s="190" t="str">
        <f>IF(ISTEXT(T11),"◯","参加対象を選択してください。")</f>
        <v>参加対象を選択してください。</v>
      </c>
      <c r="AR11" s="190" t="str">
        <f>IF(ISTEXT(AB11),"◯","参加対象を選択してください。")</f>
        <v>参加対象を選択してください。</v>
      </c>
      <c r="AS11" s="190" t="str">
        <f>IF(ISTEXT(AJ11),"◯","参加対象を選択してください。")</f>
        <v>参加対象を選択してください。</v>
      </c>
      <c r="AT11" s="184"/>
      <c r="AU11" s="184"/>
    </row>
    <row r="12" spans="2:47" ht="48.75" customHeight="1">
      <c r="B12" s="77" t="s">
        <v>419</v>
      </c>
      <c r="C12" s="163" t="s">
        <v>550</v>
      </c>
      <c r="D12" s="158"/>
      <c r="E12" s="81"/>
      <c r="F12" s="81"/>
      <c r="G12" s="81"/>
      <c r="J12" s="77" t="s">
        <v>419</v>
      </c>
      <c r="K12" s="163" t="s">
        <v>550</v>
      </c>
      <c r="L12" s="158"/>
      <c r="M12" s="81"/>
      <c r="N12" s="81"/>
      <c r="O12" s="81"/>
      <c r="R12" s="77" t="s">
        <v>419</v>
      </c>
      <c r="S12" s="163" t="s">
        <v>550</v>
      </c>
      <c r="T12" s="158"/>
      <c r="U12" s="81"/>
      <c r="V12" s="81"/>
      <c r="W12" s="81"/>
      <c r="Z12" s="77" t="s">
        <v>419</v>
      </c>
      <c r="AA12" s="163" t="s">
        <v>550</v>
      </c>
      <c r="AB12" s="158"/>
      <c r="AC12" s="81"/>
      <c r="AD12" s="81"/>
      <c r="AE12" s="81"/>
      <c r="AH12" s="77" t="s">
        <v>419</v>
      </c>
      <c r="AI12" s="163" t="s">
        <v>550</v>
      </c>
      <c r="AJ12" s="158"/>
      <c r="AK12" s="81"/>
      <c r="AL12" s="81"/>
      <c r="AM12" s="81"/>
      <c r="AO12" s="184">
        <f>D12</f>
        <v>0</v>
      </c>
      <c r="AP12" s="184">
        <f>L12</f>
        <v>0</v>
      </c>
      <c r="AQ12" s="184">
        <f>T12</f>
        <v>0</v>
      </c>
      <c r="AR12" s="184">
        <f>AB12</f>
        <v>0</v>
      </c>
      <c r="AS12" s="184">
        <f>AJ12</f>
        <v>0</v>
      </c>
      <c r="AT12" s="184">
        <f>SUM(AO12:AS12)</f>
        <v>0</v>
      </c>
      <c r="AU12" s="186" t="str">
        <f>IF(AT12&gt;=3,"◯","×")</f>
        <v>×</v>
      </c>
    </row>
    <row r="13" spans="2:47" ht="15" customHeight="1">
      <c r="C13" s="87"/>
      <c r="D13" s="88"/>
      <c r="E13" s="67"/>
      <c r="F13" s="67"/>
      <c r="G13" s="67"/>
      <c r="K13" s="87"/>
      <c r="L13" s="88"/>
      <c r="M13" s="67"/>
      <c r="N13" s="67"/>
      <c r="O13" s="67"/>
      <c r="S13" s="87"/>
      <c r="T13" s="88"/>
      <c r="U13" s="67"/>
      <c r="V13" s="67"/>
      <c r="W13" s="67"/>
      <c r="AA13" s="87"/>
      <c r="AB13" s="88"/>
      <c r="AC13" s="67"/>
      <c r="AD13" s="67"/>
      <c r="AE13" s="67"/>
      <c r="AI13" s="87"/>
      <c r="AJ13" s="88"/>
      <c r="AK13" s="67"/>
      <c r="AL13" s="67"/>
      <c r="AM13" s="67"/>
      <c r="AO13" s="184"/>
      <c r="AP13" s="184"/>
      <c r="AQ13" s="184"/>
      <c r="AR13" s="184"/>
      <c r="AS13" s="184"/>
      <c r="AT13" s="184"/>
      <c r="AU13" s="184"/>
    </row>
    <row r="14" spans="2:47" ht="11.25" customHeight="1">
      <c r="AO14" s="184"/>
      <c r="AP14" s="184"/>
      <c r="AQ14" s="184"/>
      <c r="AR14" s="184"/>
      <c r="AS14" s="184"/>
      <c r="AT14" s="184"/>
      <c r="AU14" s="184"/>
    </row>
    <row r="15" spans="2:47" ht="39.75" hidden="1" customHeight="1">
      <c r="C15" s="70" t="s">
        <v>395</v>
      </c>
      <c r="D15" s="140" t="str">
        <f>AO15</f>
        <v>該当する項目が全て選択・入力されているか確認してください。</v>
      </c>
      <c r="K15" s="70" t="s">
        <v>395</v>
      </c>
      <c r="L15" s="140" t="str">
        <f>AP15</f>
        <v>該当する項目が全て選択・入力されているか確認してください。</v>
      </c>
      <c r="S15" s="70" t="s">
        <v>395</v>
      </c>
      <c r="T15" s="140" t="str">
        <f>AQ15</f>
        <v>該当する項目が全て選択・入力されているか確認してください。</v>
      </c>
      <c r="AA15" s="70" t="s">
        <v>395</v>
      </c>
      <c r="AB15" s="140" t="str">
        <f>AR15</f>
        <v>該当する項目が全て選択・入力されているか確認してください。</v>
      </c>
      <c r="AI15" s="70" t="s">
        <v>395</v>
      </c>
      <c r="AJ15" s="140"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190"/>
      <c r="AU15" s="184"/>
    </row>
    <row r="16" spans="2:47" ht="19.5" customHeight="1">
      <c r="AO16" s="184" t="str">
        <f>IF(AND((D15="◯")),"提出可能","提出不可")</f>
        <v>提出不可</v>
      </c>
      <c r="AP16" s="184" t="str">
        <f>IF(AND((L15="◯")),"提出可能","提出不可")</f>
        <v>提出不可</v>
      </c>
      <c r="AQ16" s="184" t="str">
        <f>IF(AND((T15="◯")),"提出可能","提出不可")</f>
        <v>提出不可</v>
      </c>
      <c r="AR16" s="184" t="str">
        <f>IF(AND((AB15="◯")),"提出可能","提出不可")</f>
        <v>提出不可</v>
      </c>
      <c r="AS16" s="184" t="str">
        <f>IF(AND((AJ15="◯")),"提出可能","提出不可")</f>
        <v>提出不可</v>
      </c>
      <c r="AT16" s="184"/>
      <c r="AU16" s="184"/>
    </row>
    <row r="17" spans="41:41">
      <c r="AO17" s="6"/>
    </row>
  </sheetData>
  <sheetProtection algorithmName="SHA-512" hashValue="Vg+J26bCXQr2P7zv/fCBB+amYC7jdwSK52IAgREXFWRqj3oysuNgU86KkFcpAUKaV4tRKvv4BEu8Fro+KRyArQ==" saltValue="s8zkN5MoibMhRbopjKu8ZQ==" spinCount="100000" sheet="1" formatCells="0" formatColumns="0" formatRows="0"/>
  <mergeCells count="15">
    <mergeCell ref="D8:G8"/>
    <mergeCell ref="D9:G9"/>
    <mergeCell ref="D10:G10"/>
    <mergeCell ref="L8:O8"/>
    <mergeCell ref="L9:O9"/>
    <mergeCell ref="L10:O10"/>
    <mergeCell ref="AJ8:AM8"/>
    <mergeCell ref="AJ9:AM9"/>
    <mergeCell ref="AJ10:AM10"/>
    <mergeCell ref="T8:W8"/>
    <mergeCell ref="T9:W9"/>
    <mergeCell ref="T10:W10"/>
    <mergeCell ref="AB8:AE8"/>
    <mergeCell ref="AB9:AE9"/>
    <mergeCell ref="AB10:AE10"/>
  </mergeCells>
  <phoneticPr fontId="1"/>
  <conditionalFormatting sqref="D11">
    <cfRule type="expression" dxfId="465" priority="63">
      <formula>ISTEXT($D$11)</formula>
    </cfRule>
  </conditionalFormatting>
  <conditionalFormatting sqref="D12">
    <cfRule type="expression" dxfId="464" priority="68">
      <formula>ISNUMBER($D$12)</formula>
    </cfRule>
  </conditionalFormatting>
  <conditionalFormatting sqref="D8:G8">
    <cfRule type="expression" dxfId="463" priority="75">
      <formula>ISTEXT($D$8)</formula>
    </cfRule>
  </conditionalFormatting>
  <conditionalFormatting sqref="D9:G9">
    <cfRule type="expression" dxfId="462" priority="74">
      <formula>NOT($D8="その他")</formula>
    </cfRule>
    <cfRule type="expression" dxfId="461" priority="73">
      <formula>D8=""</formula>
    </cfRule>
    <cfRule type="expression" dxfId="460" priority="72">
      <formula>ISTEXT($D$9)</formula>
    </cfRule>
  </conditionalFormatting>
  <conditionalFormatting sqref="D10:G10">
    <cfRule type="expression" dxfId="459" priority="71">
      <formula>ISTEXT($D$10)</formula>
    </cfRule>
  </conditionalFormatting>
  <conditionalFormatting sqref="G2">
    <cfRule type="containsBlanks" dxfId="458" priority="80">
      <formula>LEN(TRIM(G2))=0</formula>
    </cfRule>
    <cfRule type="containsBlanks" priority="81">
      <formula>LEN(TRIM(G2))=0</formula>
    </cfRule>
  </conditionalFormatting>
  <conditionalFormatting sqref="L11">
    <cfRule type="expression" dxfId="457" priority="50">
      <formula>ISTEXT($L$11)</formula>
    </cfRule>
  </conditionalFormatting>
  <conditionalFormatting sqref="L12">
    <cfRule type="expression" dxfId="456" priority="53">
      <formula>ISNUMBER($L$12)</formula>
    </cfRule>
  </conditionalFormatting>
  <conditionalFormatting sqref="L8:O8">
    <cfRule type="expression" dxfId="455" priority="60">
      <formula>ISTEXT($L$8)</formula>
    </cfRule>
  </conditionalFormatting>
  <conditionalFormatting sqref="L9:O9">
    <cfRule type="expression" dxfId="454" priority="59">
      <formula>NOT($L8="その他")</formula>
    </cfRule>
    <cfRule type="expression" dxfId="453" priority="58">
      <formula>L8=""</formula>
    </cfRule>
    <cfRule type="expression" dxfId="452" priority="57">
      <formula>ISTEXT($L$9)</formula>
    </cfRule>
  </conditionalFormatting>
  <conditionalFormatting sqref="L10:O10">
    <cfRule type="expression" dxfId="451" priority="56">
      <formula>ISTEXT($L$10)</formula>
    </cfRule>
  </conditionalFormatting>
  <conditionalFormatting sqref="O2">
    <cfRule type="containsBlanks" dxfId="450" priority="7">
      <formula>LEN(TRIM(O2))=0</formula>
    </cfRule>
    <cfRule type="containsBlanks" priority="8">
      <formula>LEN(TRIM(O2))=0</formula>
    </cfRule>
  </conditionalFormatting>
  <conditionalFormatting sqref="T11">
    <cfRule type="expression" dxfId="449" priority="37">
      <formula>ISTEXT($T$11)</formula>
    </cfRule>
  </conditionalFormatting>
  <conditionalFormatting sqref="T12">
    <cfRule type="expression" dxfId="448" priority="40">
      <formula>ISNUMBER($T$12)</formula>
    </cfRule>
  </conditionalFormatting>
  <conditionalFormatting sqref="T8:W8">
    <cfRule type="expression" dxfId="447" priority="47">
      <formula>ISTEXT($T$8)</formula>
    </cfRule>
  </conditionalFormatting>
  <conditionalFormatting sqref="T9:W9">
    <cfRule type="expression" dxfId="446" priority="45">
      <formula>T8=""</formula>
    </cfRule>
    <cfRule type="expression" dxfId="445" priority="46">
      <formula>NOT($T8="その他")</formula>
    </cfRule>
    <cfRule type="expression" dxfId="444" priority="44">
      <formula>ISTEXT($T$9)</formula>
    </cfRule>
  </conditionalFormatting>
  <conditionalFormatting sqref="T10:W10">
    <cfRule type="expression" dxfId="443" priority="43">
      <formula>ISTEXT($T$10)</formula>
    </cfRule>
  </conditionalFormatting>
  <conditionalFormatting sqref="W2">
    <cfRule type="containsBlanks" priority="6">
      <formula>LEN(TRIM(W2))=0</formula>
    </cfRule>
    <cfRule type="containsBlanks" dxfId="442" priority="5">
      <formula>LEN(TRIM(W2))=0</formula>
    </cfRule>
  </conditionalFormatting>
  <conditionalFormatting sqref="AB11">
    <cfRule type="expression" dxfId="441" priority="24">
      <formula>ISTEXT($AB$11)</formula>
    </cfRule>
  </conditionalFormatting>
  <conditionalFormatting sqref="AB12">
    <cfRule type="expression" dxfId="440" priority="27">
      <formula>ISNUMBER($AB$12)</formula>
    </cfRule>
  </conditionalFormatting>
  <conditionalFormatting sqref="AB8:AE8">
    <cfRule type="expression" dxfId="439" priority="34">
      <formula>ISTEXT($AB$8)</formula>
    </cfRule>
  </conditionalFormatting>
  <conditionalFormatting sqref="AB9:AE9">
    <cfRule type="expression" dxfId="438" priority="33">
      <formula>NOT($AB8="その他")</formula>
    </cfRule>
    <cfRule type="expression" dxfId="437" priority="32">
      <formula>AB8=""</formula>
    </cfRule>
    <cfRule type="expression" dxfId="436" priority="31">
      <formula>ISTEXT($AB$9)</formula>
    </cfRule>
  </conditionalFormatting>
  <conditionalFormatting sqref="AB10:AE10">
    <cfRule type="expression" dxfId="435" priority="30">
      <formula>ISTEXT($AB$10)</formula>
    </cfRule>
  </conditionalFormatting>
  <conditionalFormatting sqref="AE2">
    <cfRule type="containsBlanks" priority="4">
      <formula>LEN(TRIM(AE2))=0</formula>
    </cfRule>
    <cfRule type="containsBlanks" dxfId="434" priority="3">
      <formula>LEN(TRIM(AE2))=0</formula>
    </cfRule>
  </conditionalFormatting>
  <conditionalFormatting sqref="AJ11">
    <cfRule type="expression" dxfId="433" priority="11">
      <formula>ISTEXT($AJ$11)</formula>
    </cfRule>
  </conditionalFormatting>
  <conditionalFormatting sqref="AJ12">
    <cfRule type="expression" dxfId="432" priority="14">
      <formula>ISNUMBER($AJ$12)</formula>
    </cfRule>
  </conditionalFormatting>
  <conditionalFormatting sqref="AJ8:AM8">
    <cfRule type="expression" dxfId="431" priority="21">
      <formula>ISTEXT($AJ$8)</formula>
    </cfRule>
  </conditionalFormatting>
  <conditionalFormatting sqref="AJ9:AM9">
    <cfRule type="expression" dxfId="430" priority="20">
      <formula>NOT($AJ8="その他")</formula>
    </cfRule>
    <cfRule type="expression" dxfId="429" priority="19">
      <formula>AJ8=""</formula>
    </cfRule>
    <cfRule type="expression" dxfId="428" priority="18">
      <formula>ISTEXT($AJ$9)</formula>
    </cfRule>
  </conditionalFormatting>
  <conditionalFormatting sqref="AJ10:AM10">
    <cfRule type="expression" dxfId="427" priority="17">
      <formula>ISTEXT($AJ$10)</formula>
    </cfRule>
  </conditionalFormatting>
  <conditionalFormatting sqref="AM2">
    <cfRule type="containsBlanks" dxfId="426"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401</v>
      </c>
      <c r="AU1" t="s">
        <v>402</v>
      </c>
      <c r="AV1" t="s">
        <v>403</v>
      </c>
      <c r="AW1" t="s">
        <v>404</v>
      </c>
      <c r="AX1" t="s">
        <v>405</v>
      </c>
      <c r="AY1" t="s">
        <v>406</v>
      </c>
      <c r="BA1" t="s">
        <v>408</v>
      </c>
    </row>
    <row r="2" spans="2:57">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T2" s="6"/>
      <c r="AU2" s="6"/>
      <c r="AV2" s="1"/>
      <c r="AW2" s="1"/>
      <c r="AX2" s="1"/>
      <c r="AY2" s="1"/>
      <c r="AZ2" s="1"/>
      <c r="BA2" s="1"/>
      <c r="BB2" s="1"/>
    </row>
    <row r="3" spans="2:57">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4" t="s">
        <v>767</v>
      </c>
      <c r="D5" s="61"/>
      <c r="G5" s="71"/>
      <c r="H5" s="160"/>
      <c r="L5" s="84" t="s">
        <v>767</v>
      </c>
      <c r="M5" s="61"/>
      <c r="P5" s="71"/>
      <c r="Q5" s="160"/>
      <c r="U5" s="84" t="s">
        <v>767</v>
      </c>
      <c r="V5" s="61"/>
      <c r="Y5" s="71"/>
      <c r="Z5" s="160"/>
      <c r="AD5" s="84" t="s">
        <v>767</v>
      </c>
      <c r="AE5" s="61"/>
      <c r="AH5" s="71"/>
      <c r="AI5" s="160"/>
      <c r="AM5" s="84" t="s">
        <v>767</v>
      </c>
      <c r="AN5" s="61"/>
      <c r="AQ5" s="71"/>
      <c r="AR5" s="160"/>
      <c r="AT5" s="195" t="str">
        <f>IF(AT40="提出不可","提出可能が表示されてから提出表に◯をしてください。","提出可能")</f>
        <v>提出可能が表示されてから提出表に◯をしてください。</v>
      </c>
      <c r="AU5" s="195" t="str">
        <f>IF(AU40="提出不可","提出可能が表示されてから提出表に◯をしてください。","提出可能")</f>
        <v>提出可能が表示されてから提出表に◯をしてください。</v>
      </c>
      <c r="AV5" s="195" t="str">
        <f>IF(AV40="提出不可","提出可能が表示されてから提出表に◯をしてください。","提出可能")</f>
        <v>提出可能が表示されてから提出表に◯をしてください。</v>
      </c>
      <c r="AW5" s="195" t="str">
        <f>IF(AW40="提出不可","提出可能が表示されてから提出表に◯をしてください。","提出可能")</f>
        <v>提出可能が表示されてから提出表に◯をしてください。</v>
      </c>
      <c r="AX5" s="195"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195"/>
      <c r="AU6" s="195"/>
      <c r="AV6" s="195"/>
      <c r="AW6" s="195"/>
      <c r="AX6" s="195"/>
      <c r="AY6" s="66"/>
      <c r="AZ6" s="66"/>
      <c r="BA6" s="66"/>
      <c r="BB6" s="1"/>
    </row>
    <row r="7" spans="2:57" ht="15.75" customHeight="1">
      <c r="C7" s="62" t="s">
        <v>559</v>
      </c>
      <c r="L7" s="62" t="s">
        <v>559</v>
      </c>
      <c r="U7" s="62" t="s">
        <v>559</v>
      </c>
      <c r="AD7" s="62" t="s">
        <v>559</v>
      </c>
      <c r="AM7" s="62" t="s">
        <v>559</v>
      </c>
      <c r="AT7" s="229"/>
      <c r="AU7" s="229"/>
      <c r="AV7" s="229"/>
      <c r="AW7" s="229"/>
      <c r="AX7" s="229"/>
      <c r="AY7" s="66"/>
      <c r="AZ7" s="66"/>
      <c r="BA7" s="66"/>
      <c r="BB7" s="1"/>
    </row>
    <row r="8" spans="2:57" ht="27.75" customHeight="1">
      <c r="B8" s="93" t="s">
        <v>415</v>
      </c>
      <c r="C8" s="130" t="s">
        <v>497</v>
      </c>
      <c r="D8" s="330"/>
      <c r="E8" s="331"/>
      <c r="F8" s="331"/>
      <c r="G8" s="331"/>
      <c r="H8" s="332"/>
      <c r="K8" s="93" t="s">
        <v>415</v>
      </c>
      <c r="L8" s="130" t="s">
        <v>497</v>
      </c>
      <c r="M8" s="330"/>
      <c r="N8" s="331"/>
      <c r="O8" s="331"/>
      <c r="P8" s="331"/>
      <c r="Q8" s="332"/>
      <c r="T8" s="93" t="s">
        <v>415</v>
      </c>
      <c r="U8" s="130" t="s">
        <v>497</v>
      </c>
      <c r="V8" s="330"/>
      <c r="W8" s="331"/>
      <c r="X8" s="331"/>
      <c r="Y8" s="331"/>
      <c r="Z8" s="332"/>
      <c r="AC8" s="93" t="s">
        <v>415</v>
      </c>
      <c r="AD8" s="130" t="s">
        <v>497</v>
      </c>
      <c r="AE8" s="330"/>
      <c r="AF8" s="331"/>
      <c r="AG8" s="331"/>
      <c r="AH8" s="331"/>
      <c r="AI8" s="332"/>
      <c r="AL8" s="93" t="s">
        <v>415</v>
      </c>
      <c r="AM8" s="130" t="s">
        <v>497</v>
      </c>
      <c r="AN8" s="330"/>
      <c r="AO8" s="331"/>
      <c r="AP8" s="331"/>
      <c r="AQ8" s="331"/>
      <c r="AR8" s="332"/>
      <c r="AT8" s="186"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186"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186"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186"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186"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4" t="s">
        <v>416</v>
      </c>
      <c r="C9" s="130" t="s">
        <v>498</v>
      </c>
      <c r="D9" s="313"/>
      <c r="E9" s="314"/>
      <c r="F9" s="314"/>
      <c r="G9" s="314"/>
      <c r="H9" s="315"/>
      <c r="K9" s="94" t="s">
        <v>416</v>
      </c>
      <c r="L9" s="130" t="s">
        <v>498</v>
      </c>
      <c r="M9" s="313"/>
      <c r="N9" s="314"/>
      <c r="O9" s="314"/>
      <c r="P9" s="314"/>
      <c r="Q9" s="315"/>
      <c r="T9" s="94" t="s">
        <v>416</v>
      </c>
      <c r="U9" s="130" t="s">
        <v>498</v>
      </c>
      <c r="V9" s="313"/>
      <c r="W9" s="314"/>
      <c r="X9" s="314"/>
      <c r="Y9" s="314"/>
      <c r="Z9" s="315"/>
      <c r="AC9" s="94" t="s">
        <v>416</v>
      </c>
      <c r="AD9" s="130" t="s">
        <v>498</v>
      </c>
      <c r="AE9" s="313"/>
      <c r="AF9" s="314"/>
      <c r="AG9" s="314"/>
      <c r="AH9" s="314"/>
      <c r="AI9" s="315"/>
      <c r="AL9" s="94" t="s">
        <v>416</v>
      </c>
      <c r="AM9" s="130" t="s">
        <v>498</v>
      </c>
      <c r="AN9" s="313"/>
      <c r="AO9" s="314"/>
      <c r="AP9" s="314"/>
      <c r="AQ9" s="314"/>
      <c r="AR9" s="315"/>
      <c r="AT9" s="186"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186"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186"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186"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186"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4" t="s">
        <v>417</v>
      </c>
      <c r="C10" s="130" t="s">
        <v>414</v>
      </c>
      <c r="D10" s="301"/>
      <c r="E10" s="302"/>
      <c r="F10" s="302"/>
      <c r="G10" s="302"/>
      <c r="H10" s="303"/>
      <c r="K10" s="94" t="s">
        <v>417</v>
      </c>
      <c r="L10" s="130" t="s">
        <v>414</v>
      </c>
      <c r="M10" s="301"/>
      <c r="N10" s="302"/>
      <c r="O10" s="302"/>
      <c r="P10" s="302"/>
      <c r="Q10" s="303"/>
      <c r="T10" s="94" t="s">
        <v>417</v>
      </c>
      <c r="U10" s="130" t="s">
        <v>414</v>
      </c>
      <c r="V10" s="301"/>
      <c r="W10" s="302"/>
      <c r="X10" s="302"/>
      <c r="Y10" s="302"/>
      <c r="Z10" s="303"/>
      <c r="AC10" s="94" t="s">
        <v>417</v>
      </c>
      <c r="AD10" s="130" t="s">
        <v>414</v>
      </c>
      <c r="AE10" s="301"/>
      <c r="AF10" s="302"/>
      <c r="AG10" s="302"/>
      <c r="AH10" s="302"/>
      <c r="AI10" s="303"/>
      <c r="AL10" s="94" t="s">
        <v>417</v>
      </c>
      <c r="AM10" s="130" t="s">
        <v>414</v>
      </c>
      <c r="AN10" s="301"/>
      <c r="AO10" s="302"/>
      <c r="AP10" s="302"/>
      <c r="AQ10" s="302"/>
      <c r="AR10" s="303"/>
      <c r="AT10" s="186" t="str">
        <f>IF(ISTEXT($D$10),"◯","取組内容を入力してください。")</f>
        <v>取組内容を入力してください。</v>
      </c>
      <c r="AU10" s="186" t="str">
        <f>IF(ISTEXT($M$10),"◯","取組内容を入力してください。")</f>
        <v>取組内容を入力してください。</v>
      </c>
      <c r="AV10" s="186" t="str">
        <f>IF(ISTEXT($V$10),"◯","取組内容を入力してください。")</f>
        <v>取組内容を入力してください。</v>
      </c>
      <c r="AW10" s="186" t="str">
        <f>IF(ISTEXT($AE$10),"◯","取組内容を入力してください。")</f>
        <v>取組内容を入力してください。</v>
      </c>
      <c r="AX10" s="186" t="str">
        <f>IF(ISTEXT($AN$10),"◯","取組内容を入力してください。")</f>
        <v>取組内容を入力してください。</v>
      </c>
      <c r="AY10" s="66"/>
      <c r="AZ10" s="66"/>
      <c r="BA10" s="66"/>
      <c r="BB10" s="1"/>
    </row>
    <row r="11" spans="2:57" ht="54.75" customHeight="1">
      <c r="B11" s="94" t="s">
        <v>418</v>
      </c>
      <c r="C11" s="163" t="s">
        <v>574</v>
      </c>
      <c r="D11" s="158"/>
      <c r="E11" s="92"/>
      <c r="F11" s="81"/>
      <c r="G11" s="81"/>
      <c r="H11" s="81"/>
      <c r="K11" s="94" t="s">
        <v>418</v>
      </c>
      <c r="L11" s="163" t="s">
        <v>574</v>
      </c>
      <c r="M11" s="158"/>
      <c r="N11" s="92"/>
      <c r="O11" s="81"/>
      <c r="P11" s="81"/>
      <c r="Q11" s="81"/>
      <c r="T11" s="94" t="s">
        <v>418</v>
      </c>
      <c r="U11" s="163" t="s">
        <v>574</v>
      </c>
      <c r="V11" s="158"/>
      <c r="W11" s="92"/>
      <c r="X11" s="81"/>
      <c r="Y11" s="81"/>
      <c r="Z11" s="81"/>
      <c r="AC11" s="94" t="s">
        <v>418</v>
      </c>
      <c r="AD11" s="163" t="s">
        <v>574</v>
      </c>
      <c r="AE11" s="158"/>
      <c r="AF11" s="92"/>
      <c r="AG11" s="81"/>
      <c r="AH11" s="81"/>
      <c r="AI11" s="81"/>
      <c r="AL11" s="94" t="s">
        <v>418</v>
      </c>
      <c r="AM11" s="163" t="s">
        <v>574</v>
      </c>
      <c r="AN11" s="158"/>
      <c r="AO11" s="92"/>
      <c r="AP11" s="81"/>
      <c r="AQ11" s="81"/>
      <c r="AR11" s="81"/>
      <c r="AT11" s="186">
        <f>D11</f>
        <v>0</v>
      </c>
      <c r="AU11" s="186">
        <f>M11</f>
        <v>0</v>
      </c>
      <c r="AV11" s="186">
        <f>V11</f>
        <v>0</v>
      </c>
      <c r="AW11" s="186">
        <f>AE11</f>
        <v>0</v>
      </c>
      <c r="AX11" s="186">
        <f>AN11</f>
        <v>0</v>
      </c>
      <c r="AY11" s="186">
        <f>SUM(AT11:AX11)</f>
        <v>0</v>
      </c>
      <c r="AZ11" s="186">
        <f>IF(OR(D8="スクールバスにおける警備員等の配置",D8="登下校時における交通安全指導員等の人員配置"),1,2)</f>
        <v>2</v>
      </c>
      <c r="BA11" s="186" t="str">
        <f>IF(OR(AND($AZ$11=1,OR(($AY$11*2)&gt;=D12,($AY$11*2)&gt;=M12,($AY$11*2)&gt;=V12,($AY$11*2)&gt;=AE12,($AY$11*2)&gt;=AN12),OR(ISNUMBER(D11),ISNUMBER(M11),ISNUMBER(V11),ISNUMBER(AE11),ISNUMBER(AN11)),OR(ISNUMBER(D12),ISNUMBER(M12),ISNUMBER(V12),ISNUMBER(AE12),ISNUMBER(AN12))),AND($AZ$11=2,$AY$11&gt;=2)),"◯","×")</f>
        <v>×</v>
      </c>
      <c r="BB11" s="1"/>
    </row>
    <row r="12" spans="2:57" ht="36.75" customHeight="1">
      <c r="B12" s="94" t="s">
        <v>419</v>
      </c>
      <c r="C12" s="163" t="s">
        <v>517</v>
      </c>
      <c r="D12" s="159"/>
      <c r="E12" s="90"/>
      <c r="F12" s="81"/>
      <c r="G12" s="81"/>
      <c r="H12" s="81"/>
      <c r="K12" s="94" t="s">
        <v>419</v>
      </c>
      <c r="L12" s="163" t="s">
        <v>517</v>
      </c>
      <c r="M12" s="159"/>
      <c r="N12" s="90"/>
      <c r="O12" s="81"/>
      <c r="P12" s="81"/>
      <c r="Q12" s="81"/>
      <c r="T12" s="94" t="s">
        <v>419</v>
      </c>
      <c r="U12" s="163" t="s">
        <v>517</v>
      </c>
      <c r="V12" s="159"/>
      <c r="W12" s="90"/>
      <c r="X12" s="81"/>
      <c r="Y12" s="81"/>
      <c r="Z12" s="81"/>
      <c r="AC12" s="94" t="s">
        <v>419</v>
      </c>
      <c r="AD12" s="163" t="s">
        <v>517</v>
      </c>
      <c r="AE12" s="159"/>
      <c r="AF12" s="90"/>
      <c r="AG12" s="81"/>
      <c r="AH12" s="81"/>
      <c r="AI12" s="81"/>
      <c r="AL12" s="94" t="s">
        <v>419</v>
      </c>
      <c r="AM12" s="163" t="s">
        <v>517</v>
      </c>
      <c r="AN12" s="159"/>
      <c r="AO12" s="90"/>
      <c r="AP12" s="81"/>
      <c r="AQ12" s="81"/>
      <c r="AR12" s="81"/>
      <c r="AT12" s="186" t="str">
        <f>IF(OR(AND(OR(D8="児童・生徒への講習会（防犯、防災、交通安全等）の実施",D8="地域住民や地域関連機関等との合同防犯訓練の実施",D8="その他"),(D12=""),ISNUMBER(D11)),AND((AY11*2)&gt;=(D12),AND(ISNUMBER(D11),ISNUMBER(D12)))),"◯","×")</f>
        <v>×</v>
      </c>
      <c r="AU12" s="186" t="str">
        <f>IF(OR(AND(OR(M8="児童・生徒への講習会（防犯、防災、交通安全等）の実施",M8="地域住民や地域関連機関等との合同防犯訓練の実施",M8="その他"),(M12=""),ISNUMBER(M11)),AND(($AY11*2)&gt;=(E12),AND(ISNUMBER(M11),ISNUMBER(M12)))),"◯","×")</f>
        <v>×</v>
      </c>
      <c r="AV12" s="186" t="str">
        <f>IF(OR(AND(OR(V8="児童・生徒への講習会（防犯、防災、交通安全等）の実施",V8="地域住民や地域関連機関等との合同防犯訓練の実施",V8="その他"),(V12=""),ISNUMBER(V11)),AND((AY11*2)&gt;=(V12),AND(ISNUMBER(V11),ISNUMBER(V12)))),"◯","×")</f>
        <v>×</v>
      </c>
      <c r="AW12" s="186" t="str">
        <f>IF(OR(AND(OR(AE8="児童・生徒への講習会（防犯、防災、交通安全等）の実施",AE8="地域住民や地域関連機関等との合同防犯訓練の実施",AE8="その他"),(AE12=""),ISNUMBER(AE11)),AND((AY11*2)&gt;=(AE12),AND(ISNUMBER(AE11),ISNUMBER(AE12)))),"◯","×")</f>
        <v>×</v>
      </c>
      <c r="AX12" s="186" t="str">
        <f>IF(OR(AND(OR(AN8="児童・生徒への講習会（防犯、防災、交通安全等）の実施",AN8="地域住民や地域関連機関等との合同防犯訓練の実施",AN8="その他"),(AN12=""),ISNUMBER(AN11)),AND((AY11*2)&gt;=(AN12),AND(ISNUMBER(AN11),ISNUMBER(AN12)))),"◯","×")</f>
        <v>×</v>
      </c>
      <c r="AY12" s="184"/>
      <c r="AZ12" s="184"/>
      <c r="BA12" s="184"/>
      <c r="BB12" s="184"/>
      <c r="BC12" s="184" t="str">
        <f>IF(AV12="◯",V12,"")</f>
        <v/>
      </c>
      <c r="BD12" s="184" t="str">
        <f>IF(AW12="◯",AE12,"")</f>
        <v/>
      </c>
      <c r="BE12" s="184" t="str">
        <f>IF(AX12="◯",AN12,"")</f>
        <v/>
      </c>
    </row>
    <row r="13" spans="2:57" ht="48" customHeight="1">
      <c r="B13" s="94" t="s">
        <v>426</v>
      </c>
      <c r="C13" s="82" t="s">
        <v>772</v>
      </c>
      <c r="D13" s="159"/>
      <c r="E13" s="91"/>
      <c r="F13" s="81"/>
      <c r="G13" s="81"/>
      <c r="H13" s="81"/>
      <c r="K13" s="94" t="s">
        <v>420</v>
      </c>
      <c r="L13" s="82" t="s">
        <v>772</v>
      </c>
      <c r="M13" s="159"/>
      <c r="N13" s="91"/>
      <c r="O13" s="81"/>
      <c r="P13" s="81"/>
      <c r="Q13" s="81"/>
      <c r="T13" s="94" t="s">
        <v>420</v>
      </c>
      <c r="U13" s="82" t="s">
        <v>772</v>
      </c>
      <c r="V13" s="159"/>
      <c r="W13" s="91"/>
      <c r="X13" s="81"/>
      <c r="Y13" s="81"/>
      <c r="Z13" s="81"/>
      <c r="AC13" s="94" t="s">
        <v>420</v>
      </c>
      <c r="AD13" s="82" t="s">
        <v>772</v>
      </c>
      <c r="AE13" s="159"/>
      <c r="AF13" s="91"/>
      <c r="AG13" s="81"/>
      <c r="AH13" s="81"/>
      <c r="AI13" s="81"/>
      <c r="AL13" s="94" t="s">
        <v>420</v>
      </c>
      <c r="AM13" s="82" t="s">
        <v>772</v>
      </c>
      <c r="AN13" s="159"/>
      <c r="AO13" s="91"/>
      <c r="AP13" s="81"/>
      <c r="AQ13" s="81"/>
      <c r="AR13" s="81"/>
      <c r="AT13" s="195" t="str">
        <f>IF(D13="","教職員名簿に記載のある教職員の場合◯を選択してください。","◯")</f>
        <v>教職員名簿に記載のある教職員の場合◯を選択してください。</v>
      </c>
      <c r="AU13" s="195" t="str">
        <f>IF(M13="","教職員名簿に記載のある教職員の場合◯を選択してください。","◯")</f>
        <v>教職員名簿に記載のある教職員の場合◯を選択してください。</v>
      </c>
      <c r="AV13" s="195" t="str">
        <f>IF(V13="","教職員名簿に記載のある教職員の場合◯を選択してください。","◯")</f>
        <v>教職員名簿に記載のある教職員の場合◯を選択してください。</v>
      </c>
      <c r="AW13" s="195" t="str">
        <f>IF(AE13="","教職員名簿に記載のある教職員の場合◯を選択してください。","◯")</f>
        <v>教職員名簿に記載のある教職員の場合◯を選択してください。</v>
      </c>
      <c r="AX13" s="195" t="str">
        <f>IF(AN13="","教職員名簿に記載のある教職員の場合◯を選択してください。","◯")</f>
        <v>教職員名簿に記載のある教職員の場合◯を選択してください。</v>
      </c>
      <c r="AY13" s="184"/>
      <c r="AZ13" s="184"/>
      <c r="BA13" s="184"/>
    </row>
    <row r="14" spans="2:57" ht="41.25" customHeight="1">
      <c r="B14" s="94" t="s">
        <v>427</v>
      </c>
      <c r="C14" s="82" t="s">
        <v>556</v>
      </c>
      <c r="D14" s="205"/>
      <c r="E14" s="91"/>
      <c r="F14" s="81"/>
      <c r="G14" s="81"/>
      <c r="H14" s="81"/>
      <c r="K14" s="94" t="s">
        <v>424</v>
      </c>
      <c r="L14" s="82" t="s">
        <v>556</v>
      </c>
      <c r="M14" s="205"/>
      <c r="N14" s="91"/>
      <c r="O14" s="81"/>
      <c r="P14" s="81"/>
      <c r="Q14" s="81"/>
      <c r="T14" s="94" t="s">
        <v>424</v>
      </c>
      <c r="U14" s="82" t="s">
        <v>556</v>
      </c>
      <c r="V14" s="206"/>
      <c r="W14" s="91"/>
      <c r="X14" s="81"/>
      <c r="Y14" s="81"/>
      <c r="Z14" s="81"/>
      <c r="AC14" s="94" t="s">
        <v>424</v>
      </c>
      <c r="AD14" s="82" t="s">
        <v>556</v>
      </c>
      <c r="AE14" s="159"/>
      <c r="AF14" s="91"/>
      <c r="AG14" s="81"/>
      <c r="AH14" s="81"/>
      <c r="AI14" s="81"/>
      <c r="AL14" s="94" t="s">
        <v>424</v>
      </c>
      <c r="AM14" s="82" t="s">
        <v>556</v>
      </c>
      <c r="AN14" s="205"/>
      <c r="AO14" s="91"/>
      <c r="AP14" s="81"/>
      <c r="AQ14" s="81"/>
      <c r="AR14" s="81"/>
      <c r="AT14" s="195" t="str">
        <f>IF(D14="","被雇用者の氏名を入力してください。","◯")</f>
        <v>被雇用者の氏名を入力してください。</v>
      </c>
      <c r="AU14" s="195" t="str">
        <f>IF(M14="","被雇用者の氏名を入力してください。","◯")</f>
        <v>被雇用者の氏名を入力してください。</v>
      </c>
      <c r="AV14" s="195" t="str">
        <f>IF(V14="","被雇用者の氏名を入力してください。","◯")</f>
        <v>被雇用者の氏名を入力してください。</v>
      </c>
      <c r="AW14" s="195" t="str">
        <f>IF(AE14="","被雇用者の氏名を入力してください。","◯")</f>
        <v>被雇用者の氏名を入力してください。</v>
      </c>
      <c r="AX14" s="195" t="str">
        <f>IF(AN14="","被雇用者の氏名を入力してください。","◯")</f>
        <v>被雇用者の氏名を入力してください。</v>
      </c>
      <c r="AY14" s="184"/>
      <c r="AZ14" s="184"/>
      <c r="BA14" s="184"/>
    </row>
    <row r="15" spans="2:57" ht="31.5" customHeight="1">
      <c r="B15" s="94" t="s">
        <v>428</v>
      </c>
      <c r="C15" s="82" t="s">
        <v>560</v>
      </c>
      <c r="D15" s="159"/>
      <c r="E15" s="91"/>
      <c r="F15" s="81"/>
      <c r="G15" s="81"/>
      <c r="H15" s="81"/>
      <c r="K15" s="94" t="s">
        <v>421</v>
      </c>
      <c r="L15" s="82" t="s">
        <v>560</v>
      </c>
      <c r="M15" s="159"/>
      <c r="N15" s="91"/>
      <c r="O15" s="81"/>
      <c r="P15" s="81"/>
      <c r="Q15" s="81"/>
      <c r="T15" s="94" t="s">
        <v>421</v>
      </c>
      <c r="U15" s="82" t="s">
        <v>560</v>
      </c>
      <c r="V15" s="159"/>
      <c r="W15" s="91"/>
      <c r="X15" s="81"/>
      <c r="Y15" s="81"/>
      <c r="Z15" s="81"/>
      <c r="AC15" s="94" t="s">
        <v>421</v>
      </c>
      <c r="AD15" s="82" t="s">
        <v>560</v>
      </c>
      <c r="AE15" s="159"/>
      <c r="AF15" s="91"/>
      <c r="AG15" s="81"/>
      <c r="AH15" s="81"/>
      <c r="AI15" s="81"/>
      <c r="AL15" s="94" t="s">
        <v>421</v>
      </c>
      <c r="AM15" s="82" t="s">
        <v>560</v>
      </c>
      <c r="AN15" s="159"/>
      <c r="AO15" s="91"/>
      <c r="AP15" s="81"/>
      <c r="AQ15" s="81"/>
      <c r="AR15" s="81"/>
      <c r="AT15" s="195" t="str">
        <f>IF(D15="","兼務している教職員の場合、◯を選択してください。","◯")</f>
        <v>兼務している教職員の場合、◯を選択してください。</v>
      </c>
      <c r="AU15" s="195" t="str">
        <f>IF(M15="","兼務している教職員の場合、◯を選択してください。","◯")</f>
        <v>兼務している教職員の場合、◯を選択してください。</v>
      </c>
      <c r="AV15" s="195" t="str">
        <f>IF(V15="","兼務している教職員の場合、◯を選択してください。","◯")</f>
        <v>兼務している教職員の場合、◯を選択してください。</v>
      </c>
      <c r="AW15" s="195" t="str">
        <f>IF(AE15="","兼務している教職員の場合、◯を選択してください。","◯")</f>
        <v>兼務している教職員の場合、◯を選択してください。</v>
      </c>
      <c r="AX15" s="195" t="str">
        <f>IF(AN15="","兼務している教職員の場合、◯を選択してください。","◯")</f>
        <v>兼務している教職員の場合、◯を選択してください。</v>
      </c>
      <c r="AY15" s="184"/>
      <c r="AZ15" s="184"/>
      <c r="BA15" s="184"/>
    </row>
    <row r="16" spans="2:57" ht="45.75" customHeight="1">
      <c r="B16" s="94" t="s">
        <v>429</v>
      </c>
      <c r="C16" s="164" t="s">
        <v>499</v>
      </c>
      <c r="D16" s="146"/>
      <c r="K16" s="94" t="s">
        <v>422</v>
      </c>
      <c r="L16" s="164" t="s">
        <v>499</v>
      </c>
      <c r="M16" s="148"/>
      <c r="T16" s="94" t="s">
        <v>422</v>
      </c>
      <c r="U16" s="164" t="s">
        <v>499</v>
      </c>
      <c r="V16" s="148"/>
      <c r="AC16" s="94" t="s">
        <v>422</v>
      </c>
      <c r="AD16" s="164" t="s">
        <v>499</v>
      </c>
      <c r="AE16" s="148"/>
      <c r="AL16" s="94" t="s">
        <v>422</v>
      </c>
      <c r="AM16" s="164" t="s">
        <v>499</v>
      </c>
      <c r="AN16" s="148"/>
      <c r="AT16" s="195" t="str">
        <f>IF(OR(D16="",D16="×"),"給与明細等、添付資料を準備出来たら選択してください。","◯")</f>
        <v>給与明細等、添付資料を準備出来たら選択してください。</v>
      </c>
      <c r="AU16" s="195" t="str">
        <f>IF(OR(M16="",M16="×"),"給与明細等、添付資料を準備出来たら選択してください。","◯")</f>
        <v>給与明細等、添付資料を準備出来たら選択してください。</v>
      </c>
      <c r="AV16" s="195" t="str">
        <f>IF(OR(V16="",V16="×"),"給与明細等、添付資料を準備出来たら選択してください。","◯")</f>
        <v>給与明細等、添付資料を準備出来たら選択してください。</v>
      </c>
      <c r="AW16" s="195" t="str">
        <f>IF(OR(AE16="",AE16="×"),"給与明細等、添付資料を準備出来たら選択してください。","◯")</f>
        <v>給与明細等、添付資料を準備出来たら選択してください。</v>
      </c>
      <c r="AX16" s="195" t="str">
        <f>IF(OR(AN16="",AN16="×"),"給与明細等、添付資料を準備出来たら選択してください。","◯")</f>
        <v>給与明細等、添付資料を準備出来たら選択してください。</v>
      </c>
      <c r="AY16" s="184"/>
      <c r="AZ16" s="184"/>
      <c r="BA16" s="184"/>
    </row>
    <row r="17" spans="3:53" ht="12" customHeight="1">
      <c r="C17" s="87"/>
      <c r="D17" s="88"/>
      <c r="E17" s="67"/>
      <c r="F17" s="67"/>
      <c r="G17" s="67"/>
      <c r="H17" s="67"/>
      <c r="L17" s="87"/>
      <c r="M17" s="88"/>
      <c r="N17" s="67"/>
      <c r="O17" s="67"/>
      <c r="P17" s="67"/>
      <c r="Q17" s="67"/>
      <c r="U17" s="87"/>
      <c r="V17" s="88"/>
      <c r="W17" s="67"/>
      <c r="X17" s="67"/>
      <c r="Y17" s="67"/>
      <c r="Z17" s="67"/>
      <c r="AD17" s="87"/>
      <c r="AE17" s="88"/>
      <c r="AF17" s="67"/>
      <c r="AG17" s="67"/>
      <c r="AH17" s="67"/>
      <c r="AI17" s="67"/>
      <c r="AM17" s="87"/>
      <c r="AN17" s="88"/>
      <c r="AO17" s="67"/>
      <c r="AP17" s="67"/>
      <c r="AQ17" s="67"/>
      <c r="AR17" s="67"/>
      <c r="AT17" s="221"/>
      <c r="AU17" s="221"/>
      <c r="AV17" s="221"/>
      <c r="AW17" s="221"/>
      <c r="AX17" s="221"/>
      <c r="AY17" s="184"/>
      <c r="AZ17" s="184"/>
      <c r="BA17" s="184"/>
    </row>
    <row r="18" spans="3:53" ht="14.25" customHeight="1">
      <c r="C18" s="161" t="s">
        <v>535</v>
      </c>
      <c r="L18" s="161" t="s">
        <v>535</v>
      </c>
      <c r="U18" s="161" t="s">
        <v>535</v>
      </c>
      <c r="AD18" s="161" t="s">
        <v>535</v>
      </c>
      <c r="AM18" s="161" t="s">
        <v>535</v>
      </c>
      <c r="AT18" s="195"/>
      <c r="AU18" s="195"/>
      <c r="AV18" s="195"/>
      <c r="AW18" s="195"/>
      <c r="AX18" s="195"/>
      <c r="AY18" s="184"/>
      <c r="AZ18" s="184"/>
      <c r="BA18" s="184"/>
    </row>
    <row r="19" spans="3:53">
      <c r="C19" s="75" t="s">
        <v>396</v>
      </c>
      <c r="D19" s="209" t="s">
        <v>561</v>
      </c>
      <c r="E19" s="85" t="s">
        <v>397</v>
      </c>
      <c r="F19" s="170" t="s">
        <v>548</v>
      </c>
      <c r="L19" s="75" t="s">
        <v>396</v>
      </c>
      <c r="M19" s="209" t="s">
        <v>561</v>
      </c>
      <c r="N19" s="85" t="s">
        <v>397</v>
      </c>
      <c r="O19" s="170" t="s">
        <v>548</v>
      </c>
      <c r="U19" s="75" t="s">
        <v>396</v>
      </c>
      <c r="V19" s="209" t="s">
        <v>561</v>
      </c>
      <c r="W19" s="85" t="s">
        <v>397</v>
      </c>
      <c r="X19" s="170" t="s">
        <v>548</v>
      </c>
      <c r="AD19" s="75" t="s">
        <v>396</v>
      </c>
      <c r="AE19" s="209" t="s">
        <v>561</v>
      </c>
      <c r="AF19" s="85" t="s">
        <v>397</v>
      </c>
      <c r="AG19" s="170" t="s">
        <v>548</v>
      </c>
      <c r="AM19" s="75" t="s">
        <v>396</v>
      </c>
      <c r="AN19" s="209" t="s">
        <v>561</v>
      </c>
      <c r="AO19" s="85" t="s">
        <v>397</v>
      </c>
      <c r="AP19" s="170" t="s">
        <v>548</v>
      </c>
      <c r="AT19" s="186"/>
      <c r="AU19" s="186"/>
      <c r="AV19" s="186"/>
      <c r="AW19" s="186"/>
      <c r="AX19" s="186"/>
      <c r="AY19" s="184"/>
      <c r="AZ19" s="184"/>
      <c r="BA19" s="184"/>
    </row>
    <row r="20" spans="3:53">
      <c r="C20" s="179"/>
      <c r="D20" s="180"/>
      <c r="E20" s="181"/>
      <c r="F20" s="204"/>
      <c r="L20" s="179"/>
      <c r="M20" s="180"/>
      <c r="N20" s="207"/>
      <c r="O20" s="204"/>
      <c r="U20" s="179"/>
      <c r="V20" s="180"/>
      <c r="W20" s="207"/>
      <c r="X20" s="204"/>
      <c r="AD20" s="179"/>
      <c r="AE20" s="180"/>
      <c r="AF20" s="207"/>
      <c r="AG20" s="204"/>
      <c r="AM20" s="179"/>
      <c r="AN20" s="180"/>
      <c r="AO20" s="207"/>
      <c r="AP20" s="204"/>
      <c r="AT20" s="196"/>
      <c r="AU20" s="196"/>
      <c r="AV20" s="196"/>
      <c r="AW20" s="196"/>
      <c r="AX20" s="196"/>
      <c r="AY20" s="184"/>
      <c r="AZ20" s="184"/>
      <c r="BA20" s="184"/>
    </row>
    <row r="21" spans="3:53">
      <c r="C21" s="179"/>
      <c r="D21" s="180"/>
      <c r="E21" s="181"/>
      <c r="F21" s="204"/>
      <c r="L21" s="179"/>
      <c r="M21" s="180"/>
      <c r="N21" s="207"/>
      <c r="O21" s="204"/>
      <c r="U21" s="179"/>
      <c r="V21" s="180"/>
      <c r="W21" s="207"/>
      <c r="X21" s="204"/>
      <c r="AD21" s="179"/>
      <c r="AE21" s="180"/>
      <c r="AF21" s="207"/>
      <c r="AG21" s="204"/>
      <c r="AM21" s="179"/>
      <c r="AN21" s="180"/>
      <c r="AO21" s="207"/>
      <c r="AP21" s="204"/>
      <c r="AT21" s="196"/>
      <c r="AU21" s="196"/>
      <c r="AV21" s="196"/>
      <c r="AW21" s="196"/>
      <c r="AX21" s="196"/>
      <c r="AY21" s="184"/>
      <c r="AZ21" s="184"/>
      <c r="BA21" s="184"/>
    </row>
    <row r="22" spans="3:53">
      <c r="C22" s="179"/>
      <c r="D22" s="180"/>
      <c r="E22" s="181"/>
      <c r="F22" s="204"/>
      <c r="L22" s="179"/>
      <c r="M22" s="180"/>
      <c r="N22" s="207"/>
      <c r="O22" s="204"/>
      <c r="U22" s="179"/>
      <c r="V22" s="180"/>
      <c r="W22" s="207"/>
      <c r="X22" s="204"/>
      <c r="AD22" s="179"/>
      <c r="AE22" s="180"/>
      <c r="AF22" s="207"/>
      <c r="AG22" s="204"/>
      <c r="AM22" s="179"/>
      <c r="AN22" s="180"/>
      <c r="AO22" s="207"/>
      <c r="AP22" s="204"/>
      <c r="AT22" s="196"/>
      <c r="AU22" s="196"/>
      <c r="AV22" s="196"/>
      <c r="AW22" s="196"/>
      <c r="AX22" s="196"/>
      <c r="AY22" s="184"/>
      <c r="AZ22" s="184"/>
      <c r="BA22" s="184"/>
    </row>
    <row r="23" spans="3:53">
      <c r="C23" s="179"/>
      <c r="D23" s="180"/>
      <c r="E23" s="181"/>
      <c r="F23" s="204"/>
      <c r="L23" s="179"/>
      <c r="M23" s="180"/>
      <c r="N23" s="207"/>
      <c r="O23" s="204"/>
      <c r="U23" s="179"/>
      <c r="V23" s="180"/>
      <c r="W23" s="207"/>
      <c r="X23" s="204"/>
      <c r="AD23" s="179"/>
      <c r="AE23" s="180"/>
      <c r="AF23" s="207"/>
      <c r="AG23" s="204"/>
      <c r="AM23" s="179"/>
      <c r="AN23" s="180"/>
      <c r="AO23" s="207"/>
      <c r="AP23" s="204"/>
      <c r="AT23" s="196"/>
      <c r="AU23" s="196"/>
      <c r="AV23" s="196"/>
      <c r="AW23" s="196"/>
      <c r="AX23" s="196"/>
      <c r="AY23" s="184"/>
      <c r="AZ23" s="184"/>
      <c r="BA23" s="184"/>
    </row>
    <row r="24" spans="3:53">
      <c r="C24" s="179"/>
      <c r="D24" s="180"/>
      <c r="E24" s="181"/>
      <c r="F24" s="204"/>
      <c r="L24" s="179"/>
      <c r="M24" s="180"/>
      <c r="N24" s="207"/>
      <c r="O24" s="204"/>
      <c r="U24" s="179"/>
      <c r="V24" s="180"/>
      <c r="W24" s="207"/>
      <c r="X24" s="204"/>
      <c r="AD24" s="179"/>
      <c r="AE24" s="180"/>
      <c r="AF24" s="207"/>
      <c r="AG24" s="204"/>
      <c r="AM24" s="179"/>
      <c r="AN24" s="180"/>
      <c r="AO24" s="207"/>
      <c r="AP24" s="204"/>
      <c r="AT24" s="196"/>
      <c r="AU24" s="196"/>
      <c r="AV24" s="196"/>
      <c r="AW24" s="196"/>
      <c r="AX24" s="196"/>
      <c r="AY24" s="184"/>
      <c r="AZ24" s="184"/>
      <c r="BA24" s="184"/>
    </row>
    <row r="25" spans="3:53">
      <c r="C25" s="179"/>
      <c r="D25" s="180"/>
      <c r="E25" s="181"/>
      <c r="F25" s="204"/>
      <c r="L25" s="179"/>
      <c r="M25" s="180"/>
      <c r="N25" s="207"/>
      <c r="O25" s="204"/>
      <c r="U25" s="179"/>
      <c r="V25" s="180"/>
      <c r="W25" s="207"/>
      <c r="X25" s="204"/>
      <c r="AD25" s="179"/>
      <c r="AE25" s="180"/>
      <c r="AF25" s="207"/>
      <c r="AG25" s="204"/>
      <c r="AM25" s="179"/>
      <c r="AN25" s="180"/>
      <c r="AO25" s="207"/>
      <c r="AP25" s="204"/>
      <c r="AT25" s="196"/>
      <c r="AU25" s="196"/>
      <c r="AV25" s="196"/>
      <c r="AW25" s="196"/>
      <c r="AX25" s="196"/>
      <c r="AY25" s="184"/>
      <c r="AZ25" s="184"/>
      <c r="BA25" s="184"/>
    </row>
    <row r="26" spans="3:53">
      <c r="C26" s="179"/>
      <c r="D26" s="180"/>
      <c r="E26" s="181"/>
      <c r="F26" s="204"/>
      <c r="L26" s="179"/>
      <c r="M26" s="180"/>
      <c r="N26" s="207"/>
      <c r="O26" s="204"/>
      <c r="U26" s="179"/>
      <c r="V26" s="180"/>
      <c r="W26" s="207"/>
      <c r="X26" s="204"/>
      <c r="AD26" s="179"/>
      <c r="AE26" s="180"/>
      <c r="AF26" s="207"/>
      <c r="AG26" s="204"/>
      <c r="AM26" s="179"/>
      <c r="AN26" s="180"/>
      <c r="AO26" s="207"/>
      <c r="AP26" s="204"/>
      <c r="AT26" s="196"/>
      <c r="AU26" s="196"/>
      <c r="AV26" s="196"/>
      <c r="AW26" s="196"/>
      <c r="AX26" s="196"/>
      <c r="AY26" s="184"/>
      <c r="AZ26" s="184"/>
      <c r="BA26" s="184"/>
    </row>
    <row r="27" spans="3:53">
      <c r="C27" s="179"/>
      <c r="D27" s="180"/>
      <c r="E27" s="181"/>
      <c r="F27" s="204"/>
      <c r="L27" s="179"/>
      <c r="M27" s="180"/>
      <c r="N27" s="207"/>
      <c r="O27" s="204"/>
      <c r="U27" s="179"/>
      <c r="V27" s="180"/>
      <c r="W27" s="207"/>
      <c r="X27" s="204"/>
      <c r="AD27" s="179"/>
      <c r="AE27" s="180"/>
      <c r="AF27" s="207"/>
      <c r="AG27" s="204"/>
      <c r="AM27" s="179"/>
      <c r="AN27" s="180"/>
      <c r="AO27" s="207"/>
      <c r="AP27" s="204"/>
      <c r="AT27" s="196"/>
      <c r="AU27" s="196"/>
      <c r="AV27" s="196"/>
      <c r="AW27" s="196"/>
      <c r="AX27" s="196"/>
      <c r="AY27" s="184"/>
      <c r="AZ27" s="184"/>
      <c r="BA27" s="184"/>
    </row>
    <row r="28" spans="3:53">
      <c r="C28" s="179"/>
      <c r="D28" s="180"/>
      <c r="E28" s="181"/>
      <c r="F28" s="204"/>
      <c r="L28" s="179"/>
      <c r="M28" s="180"/>
      <c r="N28" s="207"/>
      <c r="O28" s="204"/>
      <c r="U28" s="179"/>
      <c r="V28" s="180"/>
      <c r="W28" s="207"/>
      <c r="X28" s="204"/>
      <c r="AD28" s="179"/>
      <c r="AE28" s="180"/>
      <c r="AF28" s="207"/>
      <c r="AG28" s="204"/>
      <c r="AM28" s="179"/>
      <c r="AN28" s="180"/>
      <c r="AO28" s="207"/>
      <c r="AP28" s="204"/>
      <c r="AT28" s="196"/>
      <c r="AU28" s="196"/>
      <c r="AV28" s="196"/>
      <c r="AW28" s="196"/>
      <c r="AX28" s="196"/>
      <c r="AY28" s="184"/>
      <c r="AZ28" s="184"/>
      <c r="BA28" s="184"/>
    </row>
    <row r="29" spans="3:53">
      <c r="C29" s="179"/>
      <c r="D29" s="180"/>
      <c r="E29" s="181"/>
      <c r="F29" s="204"/>
      <c r="L29" s="179"/>
      <c r="M29" s="180"/>
      <c r="N29" s="207"/>
      <c r="O29" s="204"/>
      <c r="U29" s="179"/>
      <c r="V29" s="180"/>
      <c r="W29" s="207"/>
      <c r="X29" s="204"/>
      <c r="AD29" s="179"/>
      <c r="AE29" s="180"/>
      <c r="AF29" s="207"/>
      <c r="AG29" s="204"/>
      <c r="AM29" s="179"/>
      <c r="AN29" s="180"/>
      <c r="AO29" s="207"/>
      <c r="AP29" s="204"/>
      <c r="AT29" s="196"/>
      <c r="AU29" s="196"/>
      <c r="AV29" s="196"/>
      <c r="AW29" s="196"/>
      <c r="AX29" s="196"/>
      <c r="AY29" s="184"/>
      <c r="AZ29" s="184"/>
      <c r="BA29" s="184"/>
    </row>
    <row r="30" spans="3:53">
      <c r="C30" s="179"/>
      <c r="D30" s="180"/>
      <c r="E30" s="181"/>
      <c r="F30" s="204"/>
      <c r="L30" s="179"/>
      <c r="M30" s="180"/>
      <c r="N30" s="207"/>
      <c r="O30" s="204"/>
      <c r="U30" s="179"/>
      <c r="V30" s="180"/>
      <c r="W30" s="207"/>
      <c r="X30" s="204"/>
      <c r="AD30" s="179"/>
      <c r="AE30" s="180"/>
      <c r="AF30" s="207"/>
      <c r="AG30" s="204"/>
      <c r="AM30" s="179"/>
      <c r="AN30" s="180"/>
      <c r="AO30" s="207"/>
      <c r="AP30" s="204"/>
      <c r="AT30" s="196"/>
      <c r="AU30" s="196"/>
      <c r="AV30" s="196"/>
      <c r="AW30" s="196"/>
      <c r="AX30" s="196"/>
      <c r="AY30" s="184"/>
      <c r="AZ30" s="184"/>
      <c r="BA30" s="184"/>
    </row>
    <row r="31" spans="3:53">
      <c r="C31" s="179"/>
      <c r="D31" s="180"/>
      <c r="E31" s="181"/>
      <c r="F31" s="204"/>
      <c r="L31" s="179"/>
      <c r="M31" s="180"/>
      <c r="N31" s="207"/>
      <c r="O31" s="204"/>
      <c r="U31" s="179"/>
      <c r="V31" s="180"/>
      <c r="W31" s="207"/>
      <c r="X31" s="204"/>
      <c r="AD31" s="179"/>
      <c r="AE31" s="180"/>
      <c r="AF31" s="207"/>
      <c r="AG31" s="204"/>
      <c r="AM31" s="179"/>
      <c r="AN31" s="180"/>
      <c r="AO31" s="207"/>
      <c r="AP31" s="204"/>
      <c r="AT31" s="196"/>
      <c r="AU31" s="196"/>
      <c r="AV31" s="196"/>
      <c r="AW31" s="196"/>
      <c r="AX31" s="196"/>
      <c r="AY31" s="184"/>
      <c r="AZ31" s="184"/>
      <c r="BA31" s="184"/>
    </row>
    <row r="32" spans="3:53">
      <c r="C32" s="179"/>
      <c r="D32" s="180"/>
      <c r="E32" s="181"/>
      <c r="F32" s="204"/>
      <c r="L32" s="179"/>
      <c r="M32" s="180"/>
      <c r="N32" s="207"/>
      <c r="O32" s="204"/>
      <c r="U32" s="179"/>
      <c r="V32" s="180"/>
      <c r="W32" s="207"/>
      <c r="X32" s="204"/>
      <c r="AD32" s="179"/>
      <c r="AE32" s="180"/>
      <c r="AF32" s="207"/>
      <c r="AG32" s="204"/>
      <c r="AM32" s="179"/>
      <c r="AN32" s="180"/>
      <c r="AO32" s="207"/>
      <c r="AP32" s="204"/>
      <c r="AT32" s="196"/>
      <c r="AU32" s="196"/>
      <c r="AV32" s="196"/>
      <c r="AW32" s="196"/>
      <c r="AX32" s="196"/>
      <c r="AY32" s="184"/>
      <c r="AZ32" s="184"/>
      <c r="BA32" s="184"/>
    </row>
    <row r="33" spans="3:53">
      <c r="C33" s="179"/>
      <c r="D33" s="180"/>
      <c r="E33" s="181"/>
      <c r="F33" s="204"/>
      <c r="L33" s="179"/>
      <c r="M33" s="180"/>
      <c r="N33" s="207"/>
      <c r="O33" s="204"/>
      <c r="U33" s="179"/>
      <c r="V33" s="180"/>
      <c r="W33" s="207"/>
      <c r="X33" s="204"/>
      <c r="AD33" s="179"/>
      <c r="AE33" s="180"/>
      <c r="AF33" s="207"/>
      <c r="AG33" s="204"/>
      <c r="AM33" s="179"/>
      <c r="AN33" s="180"/>
      <c r="AO33" s="207"/>
      <c r="AP33" s="204"/>
      <c r="AT33" s="196"/>
      <c r="AU33" s="196"/>
      <c r="AV33" s="196"/>
      <c r="AW33" s="196"/>
      <c r="AX33" s="196"/>
      <c r="AY33" s="184"/>
      <c r="AZ33" s="184"/>
      <c r="BA33" s="184"/>
    </row>
    <row r="34" spans="3:53">
      <c r="C34" s="179"/>
      <c r="D34" s="180"/>
      <c r="E34" s="181"/>
      <c r="F34" s="204"/>
      <c r="L34" s="179"/>
      <c r="M34" s="180"/>
      <c r="N34" s="207"/>
      <c r="O34" s="204"/>
      <c r="U34" s="179"/>
      <c r="V34" s="180"/>
      <c r="W34" s="207"/>
      <c r="X34" s="204"/>
      <c r="AD34" s="179"/>
      <c r="AE34" s="180"/>
      <c r="AF34" s="207"/>
      <c r="AG34" s="204"/>
      <c r="AM34" s="179"/>
      <c r="AN34" s="180"/>
      <c r="AO34" s="207"/>
      <c r="AP34" s="204"/>
      <c r="AT34" s="196"/>
      <c r="AU34" s="196"/>
      <c r="AV34" s="196"/>
      <c r="AW34" s="196"/>
      <c r="AX34" s="196"/>
      <c r="AY34" s="184"/>
      <c r="AZ34" s="184"/>
      <c r="BA34" s="184"/>
    </row>
    <row r="35" spans="3:53">
      <c r="C35" s="75" t="s">
        <v>398</v>
      </c>
      <c r="D35" s="86">
        <f>SUM(D20:D34)</f>
        <v>0</v>
      </c>
      <c r="E35" s="74"/>
      <c r="F35" s="73"/>
      <c r="L35" s="75" t="s">
        <v>398</v>
      </c>
      <c r="M35" s="86">
        <f>SUM(M20:M34)</f>
        <v>0</v>
      </c>
      <c r="N35" s="74"/>
      <c r="O35" s="73"/>
      <c r="U35" s="75" t="s">
        <v>398</v>
      </c>
      <c r="V35" s="86">
        <f>SUM(V20:V34)</f>
        <v>0</v>
      </c>
      <c r="W35" s="74"/>
      <c r="X35" s="73"/>
      <c r="AD35" s="75" t="s">
        <v>398</v>
      </c>
      <c r="AE35" s="86">
        <f>SUM(AE20:AE34)</f>
        <v>0</v>
      </c>
      <c r="AF35" s="74"/>
      <c r="AG35" s="73"/>
      <c r="AM35" s="75" t="s">
        <v>398</v>
      </c>
      <c r="AN35" s="86">
        <f>SUM(AN20:AN34)</f>
        <v>0</v>
      </c>
      <c r="AO35" s="74"/>
      <c r="AP35" s="73"/>
      <c r="AT35" s="230">
        <f>D35</f>
        <v>0</v>
      </c>
      <c r="AU35" s="230">
        <f>M35</f>
        <v>0</v>
      </c>
      <c r="AV35" s="230">
        <f>V35</f>
        <v>0</v>
      </c>
      <c r="AW35" s="230">
        <f>AE35</f>
        <v>0</v>
      </c>
      <c r="AX35" s="230">
        <f>AN35</f>
        <v>0</v>
      </c>
      <c r="AY35" s="188">
        <f>SUM(AT35:AX35)</f>
        <v>0</v>
      </c>
      <c r="AZ35" s="188"/>
      <c r="BA35" s="93" t="str">
        <f>IF(AY35&gt;=600000,"◯","×")</f>
        <v>×</v>
      </c>
    </row>
    <row r="36" spans="3:53">
      <c r="AT36" s="196"/>
      <c r="AU36" s="196"/>
      <c r="AV36" s="196"/>
      <c r="AW36" s="196"/>
      <c r="AX36" s="196"/>
      <c r="AY36" s="184"/>
      <c r="AZ36" s="184"/>
      <c r="BA36" s="184"/>
    </row>
    <row r="37" spans="3:53">
      <c r="AT37" s="196"/>
      <c r="AU37" s="196"/>
      <c r="AV37" s="196"/>
      <c r="AW37" s="196"/>
      <c r="AX37" s="196"/>
      <c r="AY37" s="184"/>
      <c r="AZ37" s="184"/>
      <c r="BA37" s="184"/>
    </row>
    <row r="38" spans="3:53" ht="22.5" hidden="1" customHeight="1">
      <c r="C38" s="70" t="s">
        <v>395</v>
      </c>
      <c r="D38" s="140" t="str">
        <f>AT38</f>
        <v>該当する項目が全て選択・入力されているか確認してください。</v>
      </c>
      <c r="L38" s="70" t="s">
        <v>395</v>
      </c>
      <c r="M38" s="140" t="str">
        <f>AU38</f>
        <v>該当する項目が全て選択・入力されているか確認してください。</v>
      </c>
      <c r="U38" s="70" t="s">
        <v>395</v>
      </c>
      <c r="V38" s="140" t="str">
        <f>AV38</f>
        <v>該当する項目が全て選択・入力されているか確認してください。</v>
      </c>
      <c r="AD38" s="70" t="s">
        <v>395</v>
      </c>
      <c r="AE38" s="140" t="str">
        <f>AW38</f>
        <v>該当する項目が全て選択・入力されているか確認してください。</v>
      </c>
      <c r="AM38" s="70" t="s">
        <v>395</v>
      </c>
      <c r="AN38" s="140" t="str">
        <f>AX38</f>
        <v>該当する項目が全て選択・入力されているか確認してください。</v>
      </c>
      <c r="AT38" s="195"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195"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195"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195"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195"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184"/>
      <c r="AZ38" s="184"/>
      <c r="BA38" s="184"/>
    </row>
    <row r="39" spans="3:53" ht="21.75" hidden="1" customHeight="1">
      <c r="C39" s="70" t="s">
        <v>394</v>
      </c>
      <c r="D39" s="140" t="str">
        <f>AT39</f>
        <v>金額を確認してください。</v>
      </c>
      <c r="L39" s="70" t="s">
        <v>394</v>
      </c>
      <c r="M39" s="140" t="str">
        <f>AU39</f>
        <v>金額を確認してください。</v>
      </c>
      <c r="U39" s="70" t="s">
        <v>394</v>
      </c>
      <c r="V39" s="140" t="str">
        <f>AV39</f>
        <v>金額を確認してください。</v>
      </c>
      <c r="AD39" s="70" t="s">
        <v>394</v>
      </c>
      <c r="AE39" s="140" t="str">
        <f>AW39</f>
        <v>金額を確認してください。</v>
      </c>
      <c r="AM39" s="70" t="s">
        <v>394</v>
      </c>
      <c r="AN39" s="140" t="str">
        <f>AX39</f>
        <v>金額を確認してください。</v>
      </c>
      <c r="AT39" s="195"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195"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195"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195"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195"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196" t="str">
        <f>IF(AND((D38="◯"),(D39="◯")),"提出可能","提出不可")</f>
        <v>提出不可</v>
      </c>
      <c r="AU40" s="196" t="str">
        <f>IF(AND((M38="◯"),(M39="◯")),"提出可能","提出不可")</f>
        <v>提出不可</v>
      </c>
      <c r="AV40" s="196" t="str">
        <f>IF(AND((V38="◯"),(V39="◯")),"提出可能","提出不可")</f>
        <v>提出不可</v>
      </c>
      <c r="AW40" s="196" t="str">
        <f>IF(AND((AE38="◯"),(AE39="◯")),"提出可能","提出不可")</f>
        <v>提出不可</v>
      </c>
      <c r="AX40" s="196" t="str">
        <f>IF(AND((AN38="◯"),(AN39="◯")),"提出可能","提出不可")</f>
        <v>提出不可</v>
      </c>
      <c r="AY40" s="184"/>
      <c r="AZ40" s="184"/>
      <c r="BA40" s="184"/>
    </row>
    <row r="41" spans="3:53">
      <c r="AY41" s="184"/>
      <c r="AZ41" s="184"/>
      <c r="BA41" s="184"/>
    </row>
    <row r="42" spans="3:53">
      <c r="AT42" s="184"/>
      <c r="AU42" s="184"/>
      <c r="AV42" s="184"/>
      <c r="AW42" s="184"/>
      <c r="AX42" s="184"/>
      <c r="AY42" s="189"/>
      <c r="AZ42" s="189"/>
      <c r="BA42" s="184"/>
    </row>
    <row r="43" spans="3:53">
      <c r="AT43" s="184"/>
      <c r="AU43" s="184"/>
      <c r="AV43" s="184"/>
      <c r="AW43" s="184"/>
      <c r="AX43" s="184"/>
      <c r="AY43" s="189"/>
      <c r="AZ43" s="189"/>
      <c r="BA43" s="184"/>
    </row>
    <row r="44" spans="3:53">
      <c r="AY44" s="184"/>
      <c r="AZ44" s="184"/>
      <c r="BA44" s="184"/>
    </row>
    <row r="48" spans="3:53">
      <c r="BA48" s="186"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ZIb+4zkmUF3L5e2L2eVpsw3UxB2YtjNMDGrx//89Lpui029DX2LJEInXAlUOZm0GoV58oK1Vio1+YIpmCcmRqA==" saltValue="6QNgyc7H4IK1szBzExnKNQ=="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0:C34">
    <cfRule type="expression" dxfId="425" priority="122">
      <formula>ISTEXT($C20)</formula>
    </cfRule>
  </conditionalFormatting>
  <conditionalFormatting sqref="D11">
    <cfRule type="expression" dxfId="424" priority="105">
      <formula>ISNUMBER($D$11)</formula>
    </cfRule>
  </conditionalFormatting>
  <conditionalFormatting sqref="D12">
    <cfRule type="expression" dxfId="423" priority="116">
      <formula>ISNUMBER($D12)</formula>
    </cfRule>
  </conditionalFormatting>
  <conditionalFormatting sqref="D12:D16 C20:F34">
    <cfRule type="expression" dxfId="422" priority="102">
      <formula>$D$8=""</formula>
    </cfRule>
    <cfRule type="expression" dxfId="421" priority="110">
      <formula>NOT(OR($D$8="スクールバスにおける警備員等の配置",$D$8="登下校時における交通安全指導員等の人員配置"))</formula>
    </cfRule>
  </conditionalFormatting>
  <conditionalFormatting sqref="D13">
    <cfRule type="expression" dxfId="420" priority="109">
      <formula>ISTEXT($D$13)</formula>
    </cfRule>
  </conditionalFormatting>
  <conditionalFormatting sqref="D14">
    <cfRule type="expression" dxfId="419" priority="108">
      <formula>ISTEXT($D$14)</formula>
    </cfRule>
  </conditionalFormatting>
  <conditionalFormatting sqref="D15">
    <cfRule type="expression" dxfId="418" priority="106">
      <formula>ISTEXT($D$15)</formula>
    </cfRule>
  </conditionalFormatting>
  <conditionalFormatting sqref="D16">
    <cfRule type="expression" dxfId="417" priority="107">
      <formula>ISTEXT($D$16)</formula>
    </cfRule>
  </conditionalFormatting>
  <conditionalFormatting sqref="D20:D34">
    <cfRule type="expression" dxfId="416" priority="115">
      <formula>ISNUMBER($D20)</formula>
    </cfRule>
  </conditionalFormatting>
  <conditionalFormatting sqref="D8:H8">
    <cfRule type="expression" dxfId="415" priority="121">
      <formula>ISTEXT($D$8)</formula>
    </cfRule>
  </conditionalFormatting>
  <conditionalFormatting sqref="D9:H9">
    <cfRule type="expression" dxfId="414" priority="119">
      <formula>ISTEXT($D$9)</formula>
    </cfRule>
    <cfRule type="expression" dxfId="413" priority="104">
      <formula>$D$8=""</formula>
    </cfRule>
    <cfRule type="expression" dxfId="412" priority="120">
      <formula>NOT($D8="その他")</formula>
    </cfRule>
  </conditionalFormatting>
  <conditionalFormatting sqref="D10:H10">
    <cfRule type="expression" dxfId="411" priority="118">
      <formula>ISTEXT($D$10)</formula>
    </cfRule>
  </conditionalFormatting>
  <conditionalFormatting sqref="E20:E34">
    <cfRule type="expression" dxfId="410" priority="114">
      <formula>ISTEXT($E20)</formula>
    </cfRule>
  </conditionalFormatting>
  <conditionalFormatting sqref="F20:F34">
    <cfRule type="expression" dxfId="409" priority="113">
      <formula>ISTEXT($F20)</formula>
    </cfRule>
  </conditionalFormatting>
  <conditionalFormatting sqref="H2">
    <cfRule type="containsBlanks" dxfId="408" priority="127">
      <formula>LEN(TRIM(H2))=0</formula>
    </cfRule>
    <cfRule type="containsBlanks" priority="128">
      <formula>LEN(TRIM(H2))=0</formula>
    </cfRule>
  </conditionalFormatting>
  <conditionalFormatting sqref="L20:L34">
    <cfRule type="expression" dxfId="407" priority="99">
      <formula>ISTEXT($L20)</formula>
    </cfRule>
  </conditionalFormatting>
  <conditionalFormatting sqref="M11">
    <cfRule type="expression" dxfId="406" priority="85">
      <formula>ISNUMBER($M$11)</formula>
    </cfRule>
  </conditionalFormatting>
  <conditionalFormatting sqref="M12">
    <cfRule type="expression" dxfId="405" priority="94">
      <formula>ISNUMBER($M$12)</formula>
    </cfRule>
  </conditionalFormatting>
  <conditionalFormatting sqref="M12:M16 L20:O34">
    <cfRule type="expression" dxfId="404" priority="90">
      <formula>NOT(OR($M$8="スクールバスにおける警備員等の配置",$M$8="登下校時における交通安全指導員等の人員配置"))</formula>
    </cfRule>
    <cfRule type="expression" dxfId="403" priority="83">
      <formula>$M$8=""</formula>
    </cfRule>
  </conditionalFormatting>
  <conditionalFormatting sqref="M13">
    <cfRule type="expression" dxfId="402" priority="89">
      <formula>ISTEXT($M$13)</formula>
    </cfRule>
  </conditionalFormatting>
  <conditionalFormatting sqref="M14">
    <cfRule type="expression" dxfId="401" priority="88">
      <formula>ISTEXT($M$14)</formula>
    </cfRule>
  </conditionalFormatting>
  <conditionalFormatting sqref="M15">
    <cfRule type="expression" dxfId="400" priority="86">
      <formula>ISTEXT($M$15)</formula>
    </cfRule>
  </conditionalFormatting>
  <conditionalFormatting sqref="M16">
    <cfRule type="expression" dxfId="399" priority="87">
      <formula>ISTEXT($M$16)</formula>
    </cfRule>
  </conditionalFormatting>
  <conditionalFormatting sqref="M20:M34">
    <cfRule type="expression" dxfId="398" priority="93">
      <formula>ISNUMBER($M20)</formula>
    </cfRule>
  </conditionalFormatting>
  <conditionalFormatting sqref="M8:Q8">
    <cfRule type="expression" dxfId="397" priority="98">
      <formula>ISTEXT($M$8)</formula>
    </cfRule>
  </conditionalFormatting>
  <conditionalFormatting sqref="M9:Q9">
    <cfRule type="expression" dxfId="396" priority="96">
      <formula>ISTEXT($M$9)</formula>
    </cfRule>
    <cfRule type="expression" dxfId="395" priority="84">
      <formula>$M$8=""</formula>
    </cfRule>
    <cfRule type="expression" dxfId="394" priority="97">
      <formula>NOT($M$8="その他")</formula>
    </cfRule>
  </conditionalFormatting>
  <conditionalFormatting sqref="M10:Q10">
    <cfRule type="expression" dxfId="393" priority="95">
      <formula>ISTEXT($M$10)</formula>
    </cfRule>
  </conditionalFormatting>
  <conditionalFormatting sqref="N20:N34">
    <cfRule type="expression" dxfId="392" priority="92">
      <formula>ISTEXT($N20)</formula>
    </cfRule>
  </conditionalFormatting>
  <conditionalFormatting sqref="O20:O34">
    <cfRule type="expression" dxfId="391" priority="91">
      <formula>ISTEXT($O20)</formula>
    </cfRule>
  </conditionalFormatting>
  <conditionalFormatting sqref="Q2">
    <cfRule type="containsBlanks" priority="4">
      <formula>LEN(TRIM(Q2))=0</formula>
    </cfRule>
    <cfRule type="containsBlanks" dxfId="390" priority="3">
      <formula>LEN(TRIM(Q2))=0</formula>
    </cfRule>
  </conditionalFormatting>
  <conditionalFormatting sqref="U20:U34">
    <cfRule type="expression" dxfId="389" priority="80">
      <formula>ISTEXT($U20)</formula>
    </cfRule>
  </conditionalFormatting>
  <conditionalFormatting sqref="V11">
    <cfRule type="expression" dxfId="388" priority="66">
      <formula>ISNUMBER($V$11)</formula>
    </cfRule>
  </conditionalFormatting>
  <conditionalFormatting sqref="V12">
    <cfRule type="expression" dxfId="387" priority="75">
      <formula>ISNUMBER($V$12)</formula>
    </cfRule>
  </conditionalFormatting>
  <conditionalFormatting sqref="V12:V16 U20:X34">
    <cfRule type="expression" dxfId="386" priority="71">
      <formula>NOT(OR($V$8="スクールバスにおける警備員等の配置",$V$8="登下校時における交通安全指導員等の人員配置"))</formula>
    </cfRule>
    <cfRule type="expression" dxfId="385" priority="64">
      <formula>$V$8=""</formula>
    </cfRule>
  </conditionalFormatting>
  <conditionalFormatting sqref="V13">
    <cfRule type="expression" dxfId="384" priority="70">
      <formula>ISTEXT($V$13)</formula>
    </cfRule>
  </conditionalFormatting>
  <conditionalFormatting sqref="V14">
    <cfRule type="expression" dxfId="383" priority="69">
      <formula>ISTEXT($V$14)</formula>
    </cfRule>
  </conditionalFormatting>
  <conditionalFormatting sqref="V15">
    <cfRule type="expression" dxfId="382" priority="67">
      <formula>ISTEXT($V$15)</formula>
    </cfRule>
  </conditionalFormatting>
  <conditionalFormatting sqref="V16">
    <cfRule type="expression" dxfId="381" priority="68">
      <formula>ISTEXT($V$16)</formula>
    </cfRule>
  </conditionalFormatting>
  <conditionalFormatting sqref="V20:V34">
    <cfRule type="expression" dxfId="380" priority="74">
      <formula>ISNUMBER($V20)</formula>
    </cfRule>
  </conditionalFormatting>
  <conditionalFormatting sqref="V8:Z8">
    <cfRule type="expression" dxfId="379" priority="79">
      <formula>ISTEXT($V$8)</formula>
    </cfRule>
  </conditionalFormatting>
  <conditionalFormatting sqref="V9:Z9">
    <cfRule type="expression" dxfId="378" priority="65">
      <formula>$V$8=""</formula>
    </cfRule>
    <cfRule type="expression" dxfId="377" priority="77">
      <formula>ISTEXT($V$9)</formula>
    </cfRule>
    <cfRule type="expression" dxfId="376" priority="78">
      <formula>NOT($V8="その他")</formula>
    </cfRule>
  </conditionalFormatting>
  <conditionalFormatting sqref="V10:Z10">
    <cfRule type="expression" dxfId="375" priority="76">
      <formula>ISTEXT($V$10)</formula>
    </cfRule>
  </conditionalFormatting>
  <conditionalFormatting sqref="W20:W34">
    <cfRule type="expression" dxfId="374" priority="73">
      <formula>ISTEXT($W20)</formula>
    </cfRule>
  </conditionalFormatting>
  <conditionalFormatting sqref="X20:X34">
    <cfRule type="expression" dxfId="373" priority="72">
      <formula>ISTEXT($X20)</formula>
    </cfRule>
  </conditionalFormatting>
  <conditionalFormatting sqref="Z2">
    <cfRule type="containsBlanks" dxfId="372" priority="5">
      <formula>LEN(TRIM(Z2))=0</formula>
    </cfRule>
    <cfRule type="containsBlanks" priority="6">
      <formula>LEN(TRIM(Z2))=0</formula>
    </cfRule>
  </conditionalFormatting>
  <conditionalFormatting sqref="AD20:AD34">
    <cfRule type="expression" dxfId="371" priority="61">
      <formula>ISTEXT($AD20)</formula>
    </cfRule>
  </conditionalFormatting>
  <conditionalFormatting sqref="AE11">
    <cfRule type="expression" dxfId="370" priority="47">
      <formula>ISNUMBER($AE$11)</formula>
    </cfRule>
  </conditionalFormatting>
  <conditionalFormatting sqref="AE12">
    <cfRule type="expression" dxfId="369" priority="56">
      <formula>ISNUMBER($AE$12)</formula>
    </cfRule>
  </conditionalFormatting>
  <conditionalFormatting sqref="AE12:AE16 AD20:AG34">
    <cfRule type="expression" dxfId="368" priority="52">
      <formula>NOT(OR($AE$8="スクールバスにおける警備員等の配置",$AE$8="登下校時における交通安全指導員等の人員配置"))</formula>
    </cfRule>
    <cfRule type="expression" dxfId="367" priority="45">
      <formula>$AE$8=""</formula>
    </cfRule>
  </conditionalFormatting>
  <conditionalFormatting sqref="AE13">
    <cfRule type="expression" dxfId="366" priority="51">
      <formula>ISTEXT($AE$13)</formula>
    </cfRule>
  </conditionalFormatting>
  <conditionalFormatting sqref="AE14">
    <cfRule type="expression" dxfId="365" priority="50">
      <formula>ISTEXT($AE$14)</formula>
    </cfRule>
  </conditionalFormatting>
  <conditionalFormatting sqref="AE15">
    <cfRule type="expression" dxfId="364" priority="48">
      <formula>ISTEXT($AE$15)</formula>
    </cfRule>
  </conditionalFormatting>
  <conditionalFormatting sqref="AE16">
    <cfRule type="expression" dxfId="363" priority="49">
      <formula>ISTEXT($AE$16)</formula>
    </cfRule>
  </conditionalFormatting>
  <conditionalFormatting sqref="AE20:AE34">
    <cfRule type="expression" dxfId="362" priority="55">
      <formula>ISNUMBER($AE20)</formula>
    </cfRule>
  </conditionalFormatting>
  <conditionalFormatting sqref="AE8:AI8">
    <cfRule type="expression" dxfId="361" priority="60">
      <formula>ISTEXT($AE$8)</formula>
    </cfRule>
  </conditionalFormatting>
  <conditionalFormatting sqref="AE9:AI9">
    <cfRule type="expression" dxfId="360" priority="59">
      <formula>NOT($AE8="その他")</formula>
    </cfRule>
    <cfRule type="expression" dxfId="359" priority="46">
      <formula>$AE$8=""</formula>
    </cfRule>
    <cfRule type="expression" dxfId="358" priority="58">
      <formula>ISTEXT($AE$9)</formula>
    </cfRule>
  </conditionalFormatting>
  <conditionalFormatting sqref="AE10:AI10">
    <cfRule type="expression" dxfId="357" priority="57">
      <formula>ISTEXT($AE$10)</formula>
    </cfRule>
  </conditionalFormatting>
  <conditionalFormatting sqref="AF20:AF34">
    <cfRule type="expression" dxfId="356" priority="54">
      <formula>ISTEXT($AF20)</formula>
    </cfRule>
  </conditionalFormatting>
  <conditionalFormatting sqref="AG20:AG34">
    <cfRule type="expression" dxfId="355" priority="53">
      <formula>ISTEXT($AG20)</formula>
    </cfRule>
  </conditionalFormatting>
  <conditionalFormatting sqref="AI2">
    <cfRule type="containsBlanks" priority="8">
      <formula>LEN(TRIM(AI2))=0</formula>
    </cfRule>
    <cfRule type="containsBlanks" dxfId="354" priority="7">
      <formula>LEN(TRIM(AI2))=0</formula>
    </cfRule>
  </conditionalFormatting>
  <conditionalFormatting sqref="AM20:AM34">
    <cfRule type="expression" dxfId="353" priority="12">
      <formula>ISTEXT($AM20)</formula>
    </cfRule>
  </conditionalFormatting>
  <conditionalFormatting sqref="AM20:AP34 AN12:AN16">
    <cfRule type="expression" dxfId="352" priority="13">
      <formula>$AN$8=""</formula>
    </cfRule>
  </conditionalFormatting>
  <conditionalFormatting sqref="AN11">
    <cfRule type="expression" dxfId="351" priority="15">
      <formula>ISNUMBER($AN$11)</formula>
    </cfRule>
  </conditionalFormatting>
  <conditionalFormatting sqref="AN12">
    <cfRule type="expression" dxfId="350" priority="21">
      <formula>ISNUMBER($AN$12)</formula>
    </cfRule>
  </conditionalFormatting>
  <conditionalFormatting sqref="AN12:AN16 AM20:AP34">
    <cfRule type="expression" dxfId="349" priority="20">
      <formula>NOT(OR($AN$8="スクールバスにおける警備員等の配置",$AN$8="登下校時における交通安全指導員等の人員配置"))</formula>
    </cfRule>
  </conditionalFormatting>
  <conditionalFormatting sqref="AN13">
    <cfRule type="expression" dxfId="348" priority="19">
      <formula>ISTEXT($AN$13)</formula>
    </cfRule>
  </conditionalFormatting>
  <conditionalFormatting sqref="AN14">
    <cfRule type="expression" dxfId="347" priority="18">
      <formula>ISTEXT($AN$14)</formula>
    </cfRule>
  </conditionalFormatting>
  <conditionalFormatting sqref="AN15">
    <cfRule type="expression" dxfId="346" priority="16">
      <formula>ISTEXT($AN$15)</formula>
    </cfRule>
  </conditionalFormatting>
  <conditionalFormatting sqref="AN16">
    <cfRule type="expression" dxfId="345" priority="17">
      <formula>ISTEXT($AN$16)</formula>
    </cfRule>
  </conditionalFormatting>
  <conditionalFormatting sqref="AN20:AN34">
    <cfRule type="expression" dxfId="344" priority="11">
      <formula>ISNUMBER($AN20)</formula>
    </cfRule>
  </conditionalFormatting>
  <conditionalFormatting sqref="AN8:AR8">
    <cfRule type="expression" dxfId="343" priority="25">
      <formula>ISTEXT($AN$8)</formula>
    </cfRule>
  </conditionalFormatting>
  <conditionalFormatting sqref="AN9:AR9">
    <cfRule type="expression" dxfId="342" priority="24">
      <formula>NOT($AN8="その他")</formula>
    </cfRule>
    <cfRule type="expression" dxfId="341" priority="23">
      <formula>ISTEXT($AN$9)</formula>
    </cfRule>
    <cfRule type="expression" dxfId="340" priority="14">
      <formula>$AN$8=""</formula>
    </cfRule>
  </conditionalFormatting>
  <conditionalFormatting sqref="AN10:AR10">
    <cfRule type="expression" dxfId="339" priority="22">
      <formula>ISTEXT($AN$10)</formula>
    </cfRule>
  </conditionalFormatting>
  <conditionalFormatting sqref="AO20:AO34">
    <cfRule type="expression" dxfId="338" priority="10">
      <formula>ISTEXT($AO20)</formula>
    </cfRule>
  </conditionalFormatting>
  <conditionalFormatting sqref="AP20:AP34">
    <cfRule type="expression" dxfId="337" priority="9">
      <formula>ISTEXT($AP20)</formula>
    </cfRule>
  </conditionalFormatting>
  <conditionalFormatting sqref="AR2">
    <cfRule type="containsBlanks" priority="2">
      <formula>LEN(TRIM(AR2))=0</formula>
    </cfRule>
    <cfRule type="containsBlanks" dxfId="336"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401</v>
      </c>
      <c r="AV1" t="s">
        <v>402</v>
      </c>
      <c r="AW1" t="s">
        <v>403</v>
      </c>
      <c r="AX1" t="s">
        <v>404</v>
      </c>
      <c r="AY1" t="s">
        <v>405</v>
      </c>
      <c r="AZ1" t="s">
        <v>553</v>
      </c>
      <c r="BA1" t="s">
        <v>551</v>
      </c>
    </row>
    <row r="2" spans="2:59">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U2" s="6"/>
    </row>
    <row r="3" spans="2:59">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U3" s="1"/>
    </row>
    <row r="4" spans="2:59">
      <c r="AU4" s="1"/>
    </row>
    <row r="5" spans="2:59" ht="23.25" customHeight="1">
      <c r="C5" s="84" t="s">
        <v>766</v>
      </c>
      <c r="D5" s="61"/>
      <c r="G5" s="152"/>
      <c r="H5" s="67"/>
      <c r="L5" s="84" t="s">
        <v>766</v>
      </c>
      <c r="M5" s="61"/>
      <c r="P5" s="152"/>
      <c r="Q5" s="67"/>
      <c r="U5" s="84" t="s">
        <v>766</v>
      </c>
      <c r="V5" s="61"/>
      <c r="Y5" s="152"/>
      <c r="Z5" s="67"/>
      <c r="AD5" s="84" t="s">
        <v>766</v>
      </c>
      <c r="AE5" s="61"/>
      <c r="AH5" s="152"/>
      <c r="AI5" s="67"/>
      <c r="AM5" s="84" t="s">
        <v>766</v>
      </c>
      <c r="AN5" s="61"/>
      <c r="AQ5" s="152"/>
      <c r="AR5" s="67"/>
      <c r="AU5" s="195" t="str">
        <f>IF(AU41="提出不可","提出可能が表示されてから提出表に◯をしてください。","提出可能")</f>
        <v>提出可能が表示されてから提出表に◯をしてください。</v>
      </c>
      <c r="AV5" s="195" t="str">
        <f>IF(AV41="提出不可","提出可能が表示されてから提出表に◯をしてください。","提出可能")</f>
        <v>提出可能が表示されてから提出表に◯をしてください。</v>
      </c>
      <c r="AW5" s="195" t="str">
        <f>IF(AW41="提出不可","提出可能が表示されてから提出表に◯をしてください。","提出可能")</f>
        <v>提出可能が表示されてから提出表に◯をしてください。</v>
      </c>
      <c r="AX5" s="195" t="str">
        <f>IF(AX41="提出不可","提出可能が表示されてから提出表に◯をしてください。","提出可能")</f>
        <v>提出可能が表示されてから提出表に◯をしてください。</v>
      </c>
      <c r="AY5" s="195"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559</v>
      </c>
      <c r="L7" s="62" t="s">
        <v>559</v>
      </c>
      <c r="U7" s="62" t="s">
        <v>559</v>
      </c>
      <c r="AD7" s="62" t="s">
        <v>559</v>
      </c>
      <c r="AM7" s="62" t="s">
        <v>559</v>
      </c>
      <c r="AU7" s="185"/>
      <c r="AV7" s="185"/>
      <c r="AW7" s="185"/>
      <c r="AX7" s="185"/>
      <c r="AY7" s="185"/>
    </row>
    <row r="8" spans="2:59" ht="30" customHeight="1">
      <c r="B8" s="93" t="s">
        <v>415</v>
      </c>
      <c r="C8" s="130" t="s">
        <v>497</v>
      </c>
      <c r="D8" s="310"/>
      <c r="E8" s="311"/>
      <c r="F8" s="311"/>
      <c r="G8" s="311"/>
      <c r="H8" s="312"/>
      <c r="K8" s="93" t="s">
        <v>415</v>
      </c>
      <c r="L8" s="130" t="s">
        <v>497</v>
      </c>
      <c r="M8" s="310"/>
      <c r="N8" s="311"/>
      <c r="O8" s="311"/>
      <c r="P8" s="311"/>
      <c r="Q8" s="312"/>
      <c r="T8" s="93" t="s">
        <v>415</v>
      </c>
      <c r="U8" s="130" t="s">
        <v>497</v>
      </c>
      <c r="V8" s="310"/>
      <c r="W8" s="311"/>
      <c r="X8" s="311"/>
      <c r="Y8" s="311"/>
      <c r="Z8" s="312"/>
      <c r="AC8" s="93" t="s">
        <v>415</v>
      </c>
      <c r="AD8" s="130" t="s">
        <v>497</v>
      </c>
      <c r="AE8" s="310"/>
      <c r="AF8" s="311"/>
      <c r="AG8" s="311"/>
      <c r="AH8" s="311"/>
      <c r="AI8" s="312"/>
      <c r="AL8" s="93" t="s">
        <v>415</v>
      </c>
      <c r="AM8" s="130" t="s">
        <v>497</v>
      </c>
      <c r="AN8" s="310"/>
      <c r="AO8" s="311"/>
      <c r="AP8" s="311"/>
      <c r="AQ8" s="311"/>
      <c r="AR8" s="312"/>
      <c r="AU8" s="186"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186"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186"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186"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186"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184"/>
      <c r="BA8" s="184"/>
      <c r="BB8" s="184"/>
      <c r="BC8" s="184"/>
      <c r="BD8" s="184"/>
      <c r="BE8" s="184"/>
      <c r="BF8" s="184"/>
      <c r="BG8" s="184"/>
    </row>
    <row r="9" spans="2:59" ht="28.5" customHeight="1">
      <c r="B9" s="94" t="s">
        <v>416</v>
      </c>
      <c r="C9" s="130" t="s">
        <v>498</v>
      </c>
      <c r="D9" s="313"/>
      <c r="E9" s="314"/>
      <c r="F9" s="314"/>
      <c r="G9" s="314"/>
      <c r="H9" s="315"/>
      <c r="K9" s="94" t="s">
        <v>416</v>
      </c>
      <c r="L9" s="130" t="s">
        <v>498</v>
      </c>
      <c r="M9" s="313"/>
      <c r="N9" s="314"/>
      <c r="O9" s="314"/>
      <c r="P9" s="314"/>
      <c r="Q9" s="315"/>
      <c r="T9" s="94" t="s">
        <v>416</v>
      </c>
      <c r="U9" s="130" t="s">
        <v>498</v>
      </c>
      <c r="V9" s="313"/>
      <c r="W9" s="314"/>
      <c r="X9" s="314"/>
      <c r="Y9" s="314"/>
      <c r="Z9" s="315"/>
      <c r="AC9" s="94" t="s">
        <v>416</v>
      </c>
      <c r="AD9" s="130" t="s">
        <v>498</v>
      </c>
      <c r="AE9" s="313"/>
      <c r="AF9" s="314"/>
      <c r="AG9" s="314"/>
      <c r="AH9" s="314"/>
      <c r="AI9" s="315"/>
      <c r="AL9" s="94" t="s">
        <v>416</v>
      </c>
      <c r="AM9" s="130" t="s">
        <v>498</v>
      </c>
      <c r="AN9" s="313"/>
      <c r="AO9" s="314"/>
      <c r="AP9" s="314"/>
      <c r="AQ9" s="314"/>
      <c r="AR9" s="315"/>
      <c r="AU9" s="186"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186"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186"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186"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186"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184"/>
      <c r="BA9" s="184"/>
      <c r="BB9" s="184"/>
      <c r="BC9" s="184"/>
      <c r="BD9" s="184"/>
      <c r="BE9" s="184"/>
      <c r="BF9" s="184"/>
      <c r="BG9" s="184"/>
    </row>
    <row r="10" spans="2:59" ht="54.75" customHeight="1">
      <c r="B10" s="94" t="s">
        <v>417</v>
      </c>
      <c r="C10" s="130" t="s">
        <v>414</v>
      </c>
      <c r="D10" s="301"/>
      <c r="E10" s="302"/>
      <c r="F10" s="302"/>
      <c r="G10" s="302"/>
      <c r="H10" s="303"/>
      <c r="K10" s="94" t="s">
        <v>417</v>
      </c>
      <c r="L10" s="130" t="s">
        <v>414</v>
      </c>
      <c r="M10" s="301"/>
      <c r="N10" s="302"/>
      <c r="O10" s="302"/>
      <c r="P10" s="302"/>
      <c r="Q10" s="303"/>
      <c r="T10" s="94" t="s">
        <v>417</v>
      </c>
      <c r="U10" s="130" t="s">
        <v>414</v>
      </c>
      <c r="V10" s="336"/>
      <c r="W10" s="337"/>
      <c r="X10" s="337"/>
      <c r="Y10" s="337"/>
      <c r="Z10" s="338"/>
      <c r="AC10" s="94" t="s">
        <v>417</v>
      </c>
      <c r="AD10" s="130" t="s">
        <v>414</v>
      </c>
      <c r="AE10" s="301"/>
      <c r="AF10" s="302"/>
      <c r="AG10" s="302"/>
      <c r="AH10" s="302"/>
      <c r="AI10" s="303"/>
      <c r="AL10" s="94" t="s">
        <v>417</v>
      </c>
      <c r="AM10" s="130" t="s">
        <v>414</v>
      </c>
      <c r="AN10" s="336"/>
      <c r="AO10" s="337"/>
      <c r="AP10" s="337"/>
      <c r="AQ10" s="337"/>
      <c r="AR10" s="338"/>
      <c r="AU10" s="186" t="str">
        <f>IF(ISTEXT($D$10),"◯","取組内容を入力してください。")</f>
        <v>取組内容を入力してください。</v>
      </c>
      <c r="AV10" s="186" t="str">
        <f>IF(ISTEXT($M$10),"◯","取組内容を入力してください。")</f>
        <v>取組内容を入力してください。</v>
      </c>
      <c r="AW10" s="186" t="str">
        <f>IF(ISTEXT($V$10),"◯","取組内容を入力してください。")</f>
        <v>取組内容を入力してください。</v>
      </c>
      <c r="AX10" s="186" t="str">
        <f>IF(ISTEXT($AE$10),"◯","取組内容を入力してください。")</f>
        <v>取組内容を入力してください。</v>
      </c>
      <c r="AY10" s="186" t="str">
        <f>IF(ISTEXT($AN$10),"◯","取組内容を入力してください。")</f>
        <v>取組内容を入力してください。</v>
      </c>
      <c r="AZ10" s="184"/>
      <c r="BA10" s="184"/>
      <c r="BB10" s="184"/>
      <c r="BC10" s="184"/>
      <c r="BD10" s="184"/>
      <c r="BE10" s="184"/>
      <c r="BF10" s="184"/>
      <c r="BG10" s="184"/>
    </row>
    <row r="11" spans="2:59" ht="38.25" customHeight="1">
      <c r="B11" s="94" t="s">
        <v>418</v>
      </c>
      <c r="C11" s="163" t="s">
        <v>511</v>
      </c>
      <c r="D11" s="143"/>
      <c r="E11" s="95"/>
      <c r="F11" s="81"/>
      <c r="G11" s="81"/>
      <c r="H11" s="81"/>
      <c r="K11" s="94" t="s">
        <v>418</v>
      </c>
      <c r="L11" s="163" t="s">
        <v>511</v>
      </c>
      <c r="M11" s="144"/>
      <c r="N11" s="95"/>
      <c r="O11" s="81"/>
      <c r="P11" s="81"/>
      <c r="Q11" s="81"/>
      <c r="T11" s="94" t="s">
        <v>418</v>
      </c>
      <c r="U11" s="163" t="s">
        <v>511</v>
      </c>
      <c r="V11" s="144"/>
      <c r="W11" s="95"/>
      <c r="X11" s="81"/>
      <c r="Y11" s="81"/>
      <c r="Z11" s="81"/>
      <c r="AC11" s="94" t="s">
        <v>418</v>
      </c>
      <c r="AD11" s="163" t="s">
        <v>511</v>
      </c>
      <c r="AE11" s="144"/>
      <c r="AF11" s="95"/>
      <c r="AG11" s="81"/>
      <c r="AH11" s="81"/>
      <c r="AI11" s="81"/>
      <c r="AL11" s="94" t="s">
        <v>418</v>
      </c>
      <c r="AM11" s="163" t="s">
        <v>511</v>
      </c>
      <c r="AN11" s="144"/>
      <c r="AO11" s="95"/>
      <c r="AP11" s="81"/>
      <c r="AQ11" s="81"/>
      <c r="AR11" s="81"/>
      <c r="AU11" s="186" t="str">
        <f>IF(ISTEXT($D$11),"◯","取組内容を入力してください。")</f>
        <v>取組内容を入力してください。</v>
      </c>
      <c r="AV11" s="186" t="str">
        <f>IF(ISTEXT($M$11),"◯","取組内容を入力してください。")</f>
        <v>取組内容を入力してください。</v>
      </c>
      <c r="AW11" s="186" t="str">
        <f>IF(ISTEXT($V$11),"◯","取組内容を入力してください。")</f>
        <v>取組内容を入力してください。</v>
      </c>
      <c r="AX11" s="186" t="str">
        <f>IF(ISTEXT($AE$11),"◯","取組内容を入力してください。")</f>
        <v>取組内容を入力してください。</v>
      </c>
      <c r="AY11" s="186" t="str">
        <f>IF(ISTEXT($AN$11),"◯","取組内容を入力してください。")</f>
        <v>取組内容を入力してください。</v>
      </c>
      <c r="AZ11" s="184"/>
      <c r="BA11" s="184"/>
      <c r="BB11" s="184"/>
      <c r="BC11" s="184"/>
      <c r="BD11" s="184"/>
      <c r="BE11" s="184"/>
      <c r="BF11" s="184"/>
      <c r="BG11" s="184"/>
    </row>
    <row r="12" spans="2:59" ht="38.25" customHeight="1">
      <c r="B12" s="94" t="s">
        <v>419</v>
      </c>
      <c r="C12" s="163" t="s">
        <v>552</v>
      </c>
      <c r="D12" s="192"/>
      <c r="E12" s="81"/>
      <c r="F12" s="81"/>
      <c r="G12" s="81"/>
      <c r="H12" s="81"/>
      <c r="K12" s="94" t="s">
        <v>419</v>
      </c>
      <c r="L12" s="163" t="s">
        <v>552</v>
      </c>
      <c r="M12" s="191"/>
      <c r="N12" s="81"/>
      <c r="O12" s="81"/>
      <c r="P12" s="81"/>
      <c r="Q12" s="81"/>
      <c r="T12" s="94" t="s">
        <v>419</v>
      </c>
      <c r="U12" s="163" t="s">
        <v>552</v>
      </c>
      <c r="V12" s="191"/>
      <c r="W12" s="81"/>
      <c r="X12" s="81"/>
      <c r="Y12" s="81"/>
      <c r="Z12" s="81"/>
      <c r="AC12" s="94" t="s">
        <v>419</v>
      </c>
      <c r="AD12" s="163" t="s">
        <v>552</v>
      </c>
      <c r="AE12" s="191"/>
      <c r="AF12" s="81"/>
      <c r="AG12" s="81"/>
      <c r="AH12" s="81"/>
      <c r="AI12" s="81"/>
      <c r="AL12" s="94" t="s">
        <v>419</v>
      </c>
      <c r="AM12" s="163" t="s">
        <v>552</v>
      </c>
      <c r="AN12" s="191"/>
      <c r="AO12" s="81"/>
      <c r="AP12" s="81"/>
      <c r="AQ12" s="81"/>
      <c r="AR12" s="81"/>
      <c r="AU12" s="186"/>
      <c r="AV12" s="186"/>
      <c r="AW12" s="186"/>
      <c r="AX12" s="186"/>
      <c r="AY12" s="186"/>
      <c r="AZ12" s="93">
        <f>SUM(D12,M12,V12,AE12,AN12)</f>
        <v>0</v>
      </c>
      <c r="BA12" s="184"/>
      <c r="BB12" s="184"/>
      <c r="BC12" s="184"/>
      <c r="BD12" s="184"/>
      <c r="BE12" s="184"/>
      <c r="BF12" s="184"/>
      <c r="BG12" s="184"/>
    </row>
    <row r="13" spans="2:59" ht="54" customHeight="1">
      <c r="B13" s="94" t="s">
        <v>420</v>
      </c>
      <c r="C13" s="163" t="s">
        <v>575</v>
      </c>
      <c r="D13" s="193"/>
      <c r="E13" s="90"/>
      <c r="F13" s="81"/>
      <c r="G13" s="81"/>
      <c r="H13" s="81"/>
      <c r="K13" s="94" t="s">
        <v>420</v>
      </c>
      <c r="L13" s="163" t="s">
        <v>575</v>
      </c>
      <c r="M13" s="158"/>
      <c r="N13" s="90"/>
      <c r="O13" s="81"/>
      <c r="P13" s="81"/>
      <c r="Q13" s="81"/>
      <c r="T13" s="94" t="s">
        <v>420</v>
      </c>
      <c r="U13" s="163" t="s">
        <v>575</v>
      </c>
      <c r="V13" s="158"/>
      <c r="W13" s="90"/>
      <c r="X13" s="81"/>
      <c r="Y13" s="81"/>
      <c r="Z13" s="81"/>
      <c r="AC13" s="94" t="s">
        <v>420</v>
      </c>
      <c r="AD13" s="163" t="s">
        <v>575</v>
      </c>
      <c r="AE13" s="158"/>
      <c r="AF13" s="90"/>
      <c r="AG13" s="81"/>
      <c r="AH13" s="81"/>
      <c r="AI13" s="81"/>
      <c r="AL13" s="94" t="s">
        <v>420</v>
      </c>
      <c r="AM13" s="163" t="s">
        <v>575</v>
      </c>
      <c r="AN13" s="158"/>
      <c r="AO13" s="90"/>
      <c r="AP13" s="81"/>
      <c r="AQ13" s="81"/>
      <c r="AR13" s="81"/>
      <c r="AU13" s="186" t="str">
        <f>IF(OR(AND(OR(D8="専門的・実践的な知識を有する人材からの助言や研修の受講",D8="特別な支援を必要とする児童・生徒のための教材等の活用",D8="その他"),(D12="")),AND((D13)&gt;=(D12*2),AND(ISNUMBER(D12),ISNUMBER(D13)))),"◯","×")</f>
        <v>×</v>
      </c>
      <c r="AV13" s="186" t="str">
        <f>IF(OR(AND(OR(M8="専門的・実践的な知識を有する人材からの助言や研修の受講",M8="特別な支援を必要とする児童・生徒のための教材等の活用",M8="その他"),(M12="")),AND((M13)&gt;=(M12*2),AND(ISNUMBER(M12),ISNUMBER(M13)))),"◯","×")</f>
        <v>×</v>
      </c>
      <c r="AW13" s="186" t="str">
        <f>IF(OR(AND(OR(V8="専門的・実践的な知識を有する人材からの助言や研修の受講",V8="特別な支援を必要とする児童・生徒のための教材等の活用",V8="その他"),(V12="")),AND((V13)&gt;=(V12*2),AND(ISNUMBER(V12),ISNUMBER(V13)))),"◯","×")</f>
        <v>×</v>
      </c>
      <c r="AX13" s="186" t="str">
        <f>IF(OR(AND(OR(AE8="専門的・実践的な知識を有する人材からの助言や研修の受講",AE8="特別な支援を必要とする児童・生徒のための教材等の活用",AE8="その他"),(AE12="")),AND((AE13)&gt;=(AE12*2),AND(ISNUMBER(AE12),ISNUMBER(AE13)))),"◯","×")</f>
        <v>×</v>
      </c>
      <c r="AY13" s="186" t="str">
        <f>IF(OR(AND(OR(AN8="専門的・実践的な知識を有する人材からの助言や研修の受講",AN8="特別な支援を必要とする児童・生徒のための教材等の活用",AN8="その他"),(AN12="")),AND((AN13)&gt;=(AN12*2),AND(ISNUMBER(AN12),ISNUMBER(AN13)))),"◯","×")</f>
        <v>×</v>
      </c>
      <c r="AZ13" s="93">
        <f>SUM(D13,M13,V13,AE13,AN13)</f>
        <v>0</v>
      </c>
      <c r="BA13" s="76"/>
      <c r="BB13" s="184"/>
      <c r="BC13" s="184"/>
      <c r="BD13" s="184"/>
      <c r="BE13" s="184"/>
      <c r="BF13" s="184"/>
      <c r="BG13" s="184"/>
    </row>
    <row r="14" spans="2:59" ht="49.5" customHeight="1">
      <c r="B14" s="94" t="s">
        <v>427</v>
      </c>
      <c r="C14" s="82" t="s">
        <v>773</v>
      </c>
      <c r="D14" s="194"/>
      <c r="E14" s="91"/>
      <c r="F14" s="81"/>
      <c r="G14" s="81"/>
      <c r="H14" s="81"/>
      <c r="K14" s="94" t="s">
        <v>424</v>
      </c>
      <c r="L14" s="82" t="s">
        <v>773</v>
      </c>
      <c r="M14" s="159"/>
      <c r="N14" s="91"/>
      <c r="O14" s="81"/>
      <c r="P14" s="81"/>
      <c r="Q14" s="81"/>
      <c r="T14" s="94" t="s">
        <v>424</v>
      </c>
      <c r="U14" s="82" t="s">
        <v>773</v>
      </c>
      <c r="V14" s="159"/>
      <c r="W14" s="91"/>
      <c r="X14" s="81"/>
      <c r="Y14" s="81"/>
      <c r="Z14" s="81"/>
      <c r="AC14" s="94" t="s">
        <v>424</v>
      </c>
      <c r="AD14" s="82" t="s">
        <v>773</v>
      </c>
      <c r="AE14" s="159"/>
      <c r="AF14" s="91"/>
      <c r="AG14" s="81"/>
      <c r="AH14" s="81"/>
      <c r="AI14" s="81"/>
      <c r="AL14" s="94" t="s">
        <v>424</v>
      </c>
      <c r="AM14" s="82" t="s">
        <v>773</v>
      </c>
      <c r="AN14" s="159"/>
      <c r="AO14" s="91"/>
      <c r="AP14" s="81"/>
      <c r="AQ14" s="81"/>
      <c r="AR14" s="81"/>
      <c r="AU14" s="195" t="str">
        <f>IF(D14="","教職員名簿に記載のある教職員の場合◯を選択してください。","◯")</f>
        <v>教職員名簿に記載のある教職員の場合◯を選択してください。</v>
      </c>
      <c r="AV14" s="195" t="str">
        <f>IF(M14="","教職員名簿に記載のある教職員の場合◯を選択してください。","◯")</f>
        <v>教職員名簿に記載のある教職員の場合◯を選択してください。</v>
      </c>
      <c r="AW14" s="195" t="str">
        <f>IF(V14="","教職員名簿に記載のある教職員の場合◯を選択してください。","◯")</f>
        <v>教職員名簿に記載のある教職員の場合◯を選択してください。</v>
      </c>
      <c r="AX14" s="195" t="str">
        <f>IF(AE14="","教職員名簿に記載のある教職員の場合◯を選択してください。","◯")</f>
        <v>教職員名簿に記載のある教職員の場合◯を選択してください。</v>
      </c>
      <c r="AY14" s="195" t="str">
        <f>IF(AN14="","教職員名簿に記載のある教職員の場合◯を選択してください。","◯")</f>
        <v>教職員名簿に記載のある教職員の場合◯を選択してください。</v>
      </c>
      <c r="AZ14" s="196"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184"/>
      <c r="BB14" s="184"/>
      <c r="BC14" s="184"/>
      <c r="BD14" s="184"/>
      <c r="BE14" s="184"/>
      <c r="BF14" s="184"/>
      <c r="BG14" s="184"/>
    </row>
    <row r="15" spans="2:59" ht="45" customHeight="1">
      <c r="B15" s="94" t="s">
        <v>428</v>
      </c>
      <c r="C15" s="82" t="s">
        <v>556</v>
      </c>
      <c r="D15" s="194"/>
      <c r="E15" s="91"/>
      <c r="F15" s="81"/>
      <c r="G15" s="81"/>
      <c r="H15" s="81"/>
      <c r="K15" s="94" t="s">
        <v>421</v>
      </c>
      <c r="L15" s="82" t="s">
        <v>556</v>
      </c>
      <c r="M15" s="159"/>
      <c r="N15" s="91"/>
      <c r="O15" s="81"/>
      <c r="P15" s="81"/>
      <c r="Q15" s="81"/>
      <c r="T15" s="94" t="s">
        <v>421</v>
      </c>
      <c r="U15" s="82" t="s">
        <v>556</v>
      </c>
      <c r="V15" s="159"/>
      <c r="W15" s="91"/>
      <c r="X15" s="81"/>
      <c r="Y15" s="81"/>
      <c r="Z15" s="81"/>
      <c r="AC15" s="94" t="s">
        <v>421</v>
      </c>
      <c r="AD15" s="82" t="s">
        <v>556</v>
      </c>
      <c r="AE15" s="159"/>
      <c r="AF15" s="91"/>
      <c r="AG15" s="81"/>
      <c r="AH15" s="81"/>
      <c r="AI15" s="81"/>
      <c r="AL15" s="94" t="s">
        <v>421</v>
      </c>
      <c r="AM15" s="82" t="s">
        <v>556</v>
      </c>
      <c r="AN15" s="159"/>
      <c r="AO15" s="91"/>
      <c r="AP15" s="81"/>
      <c r="AQ15" s="81"/>
      <c r="AR15" s="81"/>
      <c r="AU15" s="195" t="str">
        <f>IF(D15="","被雇用者の氏名を入力してください。","◯")</f>
        <v>被雇用者の氏名を入力してください。</v>
      </c>
      <c r="AV15" s="195" t="str">
        <f>IF(M15="","被雇用者の氏名を入力してください。","◯")</f>
        <v>被雇用者の氏名を入力してください。</v>
      </c>
      <c r="AW15" s="195" t="str">
        <f>IF(V15="","被雇用者の氏名を入力してください。","◯")</f>
        <v>被雇用者の氏名を入力してください。</v>
      </c>
      <c r="AX15" s="195" t="str">
        <f>IF(AE15="","被雇用者の氏名を入力してください。","◯")</f>
        <v>被雇用者の氏名を入力してください。</v>
      </c>
      <c r="AY15" s="195" t="str">
        <f>IF(AN15="","被雇用者の氏名を入力してください。","◯")</f>
        <v>被雇用者の氏名を入力してください。</v>
      </c>
      <c r="AZ15" s="184"/>
      <c r="BA15" s="184"/>
      <c r="BB15" s="184"/>
      <c r="BC15" s="184"/>
      <c r="BD15" s="184"/>
      <c r="BE15" s="184"/>
      <c r="BF15" s="184"/>
      <c r="BG15" s="184"/>
    </row>
    <row r="16" spans="2:59" ht="43.5" customHeight="1">
      <c r="B16" s="94" t="s">
        <v>422</v>
      </c>
      <c r="C16" s="82" t="s">
        <v>560</v>
      </c>
      <c r="D16" s="194"/>
      <c r="E16" s="91"/>
      <c r="F16" s="81"/>
      <c r="G16" s="81"/>
      <c r="H16" s="81"/>
      <c r="K16" s="94" t="s">
        <v>422</v>
      </c>
      <c r="L16" s="82" t="s">
        <v>560</v>
      </c>
      <c r="M16" s="159"/>
      <c r="N16" s="91"/>
      <c r="O16" s="81"/>
      <c r="P16" s="81"/>
      <c r="Q16" s="81"/>
      <c r="T16" s="94" t="s">
        <v>422</v>
      </c>
      <c r="U16" s="82" t="s">
        <v>560</v>
      </c>
      <c r="V16" s="159"/>
      <c r="W16" s="91"/>
      <c r="X16" s="81"/>
      <c r="Y16" s="81"/>
      <c r="Z16" s="81"/>
      <c r="AC16" s="94" t="s">
        <v>422</v>
      </c>
      <c r="AD16" s="82" t="s">
        <v>560</v>
      </c>
      <c r="AE16" s="159"/>
      <c r="AF16" s="91"/>
      <c r="AG16" s="81"/>
      <c r="AH16" s="81"/>
      <c r="AI16" s="81"/>
      <c r="AL16" s="94" t="s">
        <v>422</v>
      </c>
      <c r="AM16" s="82" t="s">
        <v>560</v>
      </c>
      <c r="AN16" s="159"/>
      <c r="AO16" s="91"/>
      <c r="AP16" s="81"/>
      <c r="AQ16" s="81"/>
      <c r="AR16" s="81"/>
      <c r="AU16" s="195" t="str">
        <f>IF(D16="","兼務している教職員の場合、◯を選択してください。","◯")</f>
        <v>兼務している教職員の場合、◯を選択してください。</v>
      </c>
      <c r="AV16" s="195" t="str">
        <f>IF(M16="","兼務している教職員の場合、◯を選択してください。","◯")</f>
        <v>兼務している教職員の場合、◯を選択してください。</v>
      </c>
      <c r="AW16" s="195" t="str">
        <f>IF(V16="","兼務している教職員の場合、◯を選択してください。","◯")</f>
        <v>兼務している教職員の場合、◯を選択してください。</v>
      </c>
      <c r="AX16" s="195" t="str">
        <f>IF(AE16="","兼務している教職員の場合、◯を選択してください。","◯")</f>
        <v>兼務している教職員の場合、◯を選択してください。</v>
      </c>
      <c r="AY16" s="195" t="str">
        <f>IF(AN16="","兼務している教職員の場合、◯を選択してください。","◯")</f>
        <v>兼務している教職員の場合、◯を選択してください。</v>
      </c>
      <c r="AZ16" s="184"/>
      <c r="BA16" s="184"/>
      <c r="BB16" s="184"/>
      <c r="BC16" s="184"/>
      <c r="BD16" s="184"/>
      <c r="BE16" s="184"/>
      <c r="BF16" s="184"/>
      <c r="BG16" s="184"/>
    </row>
    <row r="17" spans="2:59" ht="51.75" customHeight="1">
      <c r="B17" s="80" t="s">
        <v>423</v>
      </c>
      <c r="C17" s="164" t="s">
        <v>499</v>
      </c>
      <c r="D17" s="146"/>
      <c r="K17" s="80" t="s">
        <v>423</v>
      </c>
      <c r="L17" s="164" t="s">
        <v>499</v>
      </c>
      <c r="M17" s="142"/>
      <c r="T17" s="80" t="s">
        <v>423</v>
      </c>
      <c r="U17" s="164" t="s">
        <v>499</v>
      </c>
      <c r="V17" s="142"/>
      <c r="AC17" s="80" t="s">
        <v>423</v>
      </c>
      <c r="AD17" s="164" t="s">
        <v>499</v>
      </c>
      <c r="AE17" s="142"/>
      <c r="AL17" s="80" t="s">
        <v>423</v>
      </c>
      <c r="AM17" s="164" t="s">
        <v>499</v>
      </c>
      <c r="AN17" s="142"/>
      <c r="AU17" s="195" t="str">
        <f>IF(OR(D17="",D17="×"),"給与明細等、添付資料を準備出来たら選択してください。","◯")</f>
        <v>給与明細等、添付資料を準備出来たら選択してください。</v>
      </c>
      <c r="AV17" s="195" t="str">
        <f>IF(OR(M17="",M17="×"),"給与明細等、添付資料を準備出来たら選択してください。","◯")</f>
        <v>給与明細等、添付資料を準備出来たら選択してください。</v>
      </c>
      <c r="AW17" s="195" t="str">
        <f>IF(OR(V17="",V17="×"),"給与明細等、添付資料を準備出来たら選択してください。","◯")</f>
        <v>給与明細等、添付資料を準備出来たら選択してください。</v>
      </c>
      <c r="AX17" s="195" t="str">
        <f>IF(OR(AE17="",AE17="×"),"給与明細等、添付資料を準備出来たら選択してください。","◯")</f>
        <v>給与明細等、添付資料を準備出来たら選択してください。</v>
      </c>
      <c r="AY17" s="195" t="str">
        <f>IF(OR(AN17="",AN17="×"),"給与明細等、添付資料を準備出来たら選択してください。","◯")</f>
        <v>給与明細等、添付資料を準備出来たら選択してください。</v>
      </c>
      <c r="AZ17" s="184"/>
      <c r="BA17" s="184"/>
      <c r="BB17" s="184"/>
      <c r="BC17" s="184"/>
      <c r="BD17" s="184"/>
      <c r="BE17" s="184"/>
      <c r="BF17" s="184"/>
      <c r="BG17" s="184"/>
    </row>
    <row r="18" spans="2:59">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U18" s="184"/>
      <c r="AV18" s="184"/>
      <c r="AW18" s="184"/>
      <c r="AX18" s="184"/>
      <c r="AY18" s="184"/>
      <c r="AZ18" s="184"/>
      <c r="BA18" s="184"/>
      <c r="BB18" s="184"/>
      <c r="BC18" s="184"/>
      <c r="BD18" s="184"/>
      <c r="BE18" s="184"/>
      <c r="BF18" s="184"/>
      <c r="BG18" s="184"/>
    </row>
    <row r="19" spans="2:59">
      <c r="C19" s="161" t="s">
        <v>535</v>
      </c>
      <c r="L19" s="161" t="s">
        <v>535</v>
      </c>
      <c r="U19" s="161" t="s">
        <v>535</v>
      </c>
      <c r="AD19" s="161" t="s">
        <v>535</v>
      </c>
      <c r="AM19" s="161" t="s">
        <v>535</v>
      </c>
      <c r="AU19" s="65"/>
      <c r="AV19" s="65"/>
      <c r="AW19" s="65"/>
      <c r="AX19" s="65"/>
      <c r="AY19" s="65"/>
      <c r="AZ19" s="184"/>
      <c r="BA19" s="184"/>
      <c r="BB19" s="184"/>
      <c r="BC19" s="184"/>
      <c r="BD19" s="184"/>
      <c r="BE19" s="184"/>
      <c r="BF19" s="184"/>
      <c r="BG19" s="184"/>
    </row>
    <row r="20" spans="2:59">
      <c r="C20" s="75" t="s">
        <v>396</v>
      </c>
      <c r="D20" s="209" t="s">
        <v>561</v>
      </c>
      <c r="E20" s="85" t="s">
        <v>397</v>
      </c>
      <c r="F20" s="170" t="s">
        <v>548</v>
      </c>
      <c r="L20" s="75" t="s">
        <v>396</v>
      </c>
      <c r="M20" s="209" t="s">
        <v>561</v>
      </c>
      <c r="N20" s="85" t="s">
        <v>397</v>
      </c>
      <c r="O20" s="170" t="s">
        <v>548</v>
      </c>
      <c r="U20" s="75" t="s">
        <v>396</v>
      </c>
      <c r="V20" s="209" t="s">
        <v>561</v>
      </c>
      <c r="W20" s="85" t="s">
        <v>397</v>
      </c>
      <c r="X20" s="170" t="s">
        <v>548</v>
      </c>
      <c r="AD20" s="75" t="s">
        <v>396</v>
      </c>
      <c r="AE20" s="209" t="s">
        <v>561</v>
      </c>
      <c r="AF20" s="85" t="s">
        <v>397</v>
      </c>
      <c r="AG20" s="170" t="s">
        <v>548</v>
      </c>
      <c r="AM20" s="75" t="s">
        <v>396</v>
      </c>
      <c r="AN20" s="209" t="s">
        <v>561</v>
      </c>
      <c r="AO20" s="85" t="s">
        <v>397</v>
      </c>
      <c r="AP20" s="170" t="s">
        <v>548</v>
      </c>
      <c r="AU20" s="76"/>
      <c r="AV20" s="76"/>
      <c r="AW20" s="76"/>
      <c r="AX20" s="76"/>
      <c r="AY20" s="76"/>
      <c r="AZ20" s="184"/>
      <c r="BA20" s="184"/>
      <c r="BB20" s="184"/>
      <c r="BC20" s="184"/>
      <c r="BD20" s="184"/>
      <c r="BE20" s="184"/>
      <c r="BF20" s="184"/>
      <c r="BG20" s="184"/>
    </row>
    <row r="21" spans="2:59">
      <c r="C21" s="179"/>
      <c r="D21" s="180"/>
      <c r="E21" s="181"/>
      <c r="F21" s="204"/>
      <c r="L21" s="179"/>
      <c r="M21" s="180"/>
      <c r="N21" s="181"/>
      <c r="O21" s="204"/>
      <c r="U21" s="179"/>
      <c r="V21" s="180"/>
      <c r="W21" s="181"/>
      <c r="X21" s="204"/>
      <c r="AD21" s="179"/>
      <c r="AE21" s="180"/>
      <c r="AF21" s="181"/>
      <c r="AG21" s="204"/>
      <c r="AM21" s="179"/>
      <c r="AN21" s="180"/>
      <c r="AO21" s="181"/>
      <c r="AP21" s="204"/>
      <c r="AU21" s="184"/>
      <c r="AV21" s="184"/>
      <c r="AW21" s="184"/>
      <c r="AX21" s="184"/>
      <c r="AY21" s="184"/>
      <c r="AZ21" s="184"/>
      <c r="BA21" s="184"/>
      <c r="BB21" s="184"/>
      <c r="BC21" s="184"/>
      <c r="BD21" s="184"/>
      <c r="BE21" s="184"/>
      <c r="BF21" s="184"/>
      <c r="BG21" s="184"/>
    </row>
    <row r="22" spans="2:59">
      <c r="C22" s="179"/>
      <c r="D22" s="180"/>
      <c r="E22" s="181"/>
      <c r="F22" s="204"/>
      <c r="L22" s="179"/>
      <c r="M22" s="180"/>
      <c r="N22" s="181"/>
      <c r="O22" s="204"/>
      <c r="U22" s="179"/>
      <c r="V22" s="180"/>
      <c r="W22" s="181"/>
      <c r="X22" s="204"/>
      <c r="AD22" s="179"/>
      <c r="AE22" s="180"/>
      <c r="AF22" s="181"/>
      <c r="AG22" s="204"/>
      <c r="AM22" s="179"/>
      <c r="AN22" s="180"/>
      <c r="AO22" s="181"/>
      <c r="AP22" s="204"/>
      <c r="AU22" s="184"/>
      <c r="AV22" s="184"/>
      <c r="AW22" s="184"/>
      <c r="AX22" s="184"/>
      <c r="AY22" s="184"/>
      <c r="AZ22" s="184"/>
      <c r="BA22" s="184"/>
      <c r="BB22" s="184"/>
      <c r="BC22" s="184"/>
      <c r="BD22" s="184"/>
      <c r="BE22" s="184"/>
      <c r="BF22" s="184"/>
      <c r="BG22" s="184"/>
    </row>
    <row r="23" spans="2:59">
      <c r="C23" s="179"/>
      <c r="D23" s="180"/>
      <c r="E23" s="181"/>
      <c r="F23" s="204"/>
      <c r="L23" s="179"/>
      <c r="M23" s="180"/>
      <c r="N23" s="181"/>
      <c r="O23" s="204"/>
      <c r="U23" s="179"/>
      <c r="V23" s="180"/>
      <c r="W23" s="181"/>
      <c r="X23" s="204"/>
      <c r="AD23" s="179"/>
      <c r="AE23" s="180"/>
      <c r="AF23" s="181"/>
      <c r="AG23" s="204"/>
      <c r="AM23" s="179"/>
      <c r="AN23" s="180"/>
      <c r="AO23" s="181"/>
      <c r="AP23" s="204"/>
      <c r="AU23" s="184"/>
      <c r="AV23" s="184"/>
      <c r="AW23" s="184"/>
      <c r="AX23" s="184"/>
      <c r="AY23" s="184"/>
      <c r="AZ23" s="184"/>
      <c r="BA23" s="184"/>
      <c r="BB23" s="184"/>
      <c r="BC23" s="184"/>
      <c r="BD23" s="184"/>
      <c r="BE23" s="184"/>
      <c r="BF23" s="184"/>
      <c r="BG23" s="184"/>
    </row>
    <row r="24" spans="2:59">
      <c r="C24" s="179"/>
      <c r="D24" s="180"/>
      <c r="E24" s="181"/>
      <c r="F24" s="204"/>
      <c r="L24" s="179"/>
      <c r="M24" s="180"/>
      <c r="N24" s="181"/>
      <c r="O24" s="204"/>
      <c r="U24" s="179"/>
      <c r="V24" s="180"/>
      <c r="W24" s="181"/>
      <c r="X24" s="204"/>
      <c r="AD24" s="179"/>
      <c r="AE24" s="180"/>
      <c r="AF24" s="181"/>
      <c r="AG24" s="204"/>
      <c r="AM24" s="179"/>
      <c r="AN24" s="180"/>
      <c r="AO24" s="181"/>
      <c r="AP24" s="204"/>
      <c r="AU24" s="184"/>
      <c r="AV24" s="184"/>
      <c r="AW24" s="184"/>
      <c r="AX24" s="184"/>
      <c r="AY24" s="184"/>
      <c r="AZ24" s="184"/>
      <c r="BA24" s="184"/>
      <c r="BB24" s="184"/>
      <c r="BC24" s="184"/>
      <c r="BD24" s="184"/>
      <c r="BE24" s="184"/>
      <c r="BF24" s="184"/>
      <c r="BG24" s="184"/>
    </row>
    <row r="25" spans="2:59">
      <c r="C25" s="179"/>
      <c r="D25" s="180"/>
      <c r="E25" s="181"/>
      <c r="F25" s="204"/>
      <c r="L25" s="179"/>
      <c r="M25" s="180"/>
      <c r="N25" s="181"/>
      <c r="O25" s="204"/>
      <c r="U25" s="179"/>
      <c r="V25" s="180"/>
      <c r="W25" s="181"/>
      <c r="X25" s="204"/>
      <c r="AD25" s="179"/>
      <c r="AE25" s="180"/>
      <c r="AF25" s="181"/>
      <c r="AG25" s="204"/>
      <c r="AM25" s="179"/>
      <c r="AN25" s="180"/>
      <c r="AO25" s="181"/>
      <c r="AP25" s="204"/>
      <c r="AU25" s="184"/>
      <c r="AV25" s="184"/>
      <c r="AW25" s="184"/>
      <c r="AX25" s="184"/>
      <c r="AY25" s="184"/>
      <c r="AZ25" s="184"/>
      <c r="BA25" s="184"/>
      <c r="BB25" s="184"/>
      <c r="BC25" s="184"/>
      <c r="BD25" s="184"/>
      <c r="BE25" s="184"/>
      <c r="BF25" s="184"/>
      <c r="BG25" s="184"/>
    </row>
    <row r="26" spans="2:59">
      <c r="C26" s="179"/>
      <c r="D26" s="180"/>
      <c r="E26" s="181"/>
      <c r="F26" s="204"/>
      <c r="L26" s="179"/>
      <c r="M26" s="180"/>
      <c r="N26" s="181"/>
      <c r="O26" s="204"/>
      <c r="U26" s="179"/>
      <c r="V26" s="180"/>
      <c r="W26" s="181"/>
      <c r="X26" s="204"/>
      <c r="AD26" s="179"/>
      <c r="AE26" s="180"/>
      <c r="AF26" s="181"/>
      <c r="AG26" s="204"/>
      <c r="AM26" s="179"/>
      <c r="AN26" s="180"/>
      <c r="AO26" s="181"/>
      <c r="AP26" s="204"/>
      <c r="AU26" s="184"/>
      <c r="AV26" s="184"/>
      <c r="AW26" s="184"/>
      <c r="AX26" s="184"/>
      <c r="AY26" s="184"/>
      <c r="AZ26" s="184"/>
      <c r="BA26" s="184"/>
      <c r="BB26" s="184"/>
      <c r="BC26" s="184"/>
      <c r="BD26" s="184"/>
      <c r="BE26" s="184"/>
      <c r="BF26" s="184"/>
      <c r="BG26" s="184"/>
    </row>
    <row r="27" spans="2:59">
      <c r="C27" s="179"/>
      <c r="D27" s="180"/>
      <c r="E27" s="181"/>
      <c r="F27" s="204"/>
      <c r="L27" s="179"/>
      <c r="M27" s="180"/>
      <c r="N27" s="181"/>
      <c r="O27" s="204"/>
      <c r="U27" s="179"/>
      <c r="V27" s="180"/>
      <c r="W27" s="181"/>
      <c r="X27" s="204"/>
      <c r="AD27" s="179"/>
      <c r="AE27" s="180"/>
      <c r="AF27" s="181"/>
      <c r="AG27" s="204"/>
      <c r="AM27" s="179"/>
      <c r="AN27" s="180"/>
      <c r="AO27" s="181"/>
      <c r="AP27" s="204"/>
      <c r="AU27" s="184"/>
      <c r="AV27" s="184"/>
      <c r="AW27" s="184"/>
      <c r="AX27" s="184"/>
      <c r="AY27" s="184"/>
      <c r="AZ27" s="184"/>
      <c r="BA27" s="184"/>
      <c r="BB27" s="184"/>
      <c r="BC27" s="184"/>
      <c r="BD27" s="184"/>
      <c r="BE27" s="184"/>
      <c r="BF27" s="184"/>
      <c r="BG27" s="184"/>
    </row>
    <row r="28" spans="2:59">
      <c r="C28" s="179"/>
      <c r="D28" s="180"/>
      <c r="E28" s="181"/>
      <c r="F28" s="204"/>
      <c r="L28" s="179"/>
      <c r="M28" s="180"/>
      <c r="N28" s="181"/>
      <c r="O28" s="204"/>
      <c r="U28" s="179"/>
      <c r="V28" s="180"/>
      <c r="W28" s="181"/>
      <c r="X28" s="204"/>
      <c r="AD28" s="179"/>
      <c r="AE28" s="180"/>
      <c r="AF28" s="181"/>
      <c r="AG28" s="204"/>
      <c r="AM28" s="179"/>
      <c r="AN28" s="180"/>
      <c r="AO28" s="181"/>
      <c r="AP28" s="204"/>
      <c r="AU28" s="184"/>
      <c r="AV28" s="184"/>
      <c r="AW28" s="184"/>
      <c r="AX28" s="184"/>
      <c r="AY28" s="184"/>
      <c r="AZ28" s="184"/>
      <c r="BA28" s="184"/>
      <c r="BB28" s="184"/>
      <c r="BC28" s="184"/>
      <c r="BD28" s="184"/>
      <c r="BE28" s="184"/>
      <c r="BF28" s="184"/>
      <c r="BG28" s="184"/>
    </row>
    <row r="29" spans="2:59">
      <c r="C29" s="179"/>
      <c r="D29" s="180"/>
      <c r="E29" s="181"/>
      <c r="F29" s="204"/>
      <c r="L29" s="179"/>
      <c r="M29" s="180"/>
      <c r="N29" s="181"/>
      <c r="O29" s="204"/>
      <c r="U29" s="179"/>
      <c r="V29" s="180"/>
      <c r="W29" s="181"/>
      <c r="X29" s="204"/>
      <c r="AD29" s="179"/>
      <c r="AE29" s="180"/>
      <c r="AF29" s="181"/>
      <c r="AG29" s="204"/>
      <c r="AM29" s="179"/>
      <c r="AN29" s="180"/>
      <c r="AO29" s="181"/>
      <c r="AP29" s="204"/>
      <c r="AU29" s="184"/>
      <c r="AV29" s="184"/>
      <c r="AW29" s="184"/>
      <c r="AX29" s="184"/>
      <c r="AY29" s="184"/>
      <c r="AZ29" s="184"/>
      <c r="BA29" s="184"/>
      <c r="BB29" s="184"/>
      <c r="BC29" s="184"/>
      <c r="BD29" s="184"/>
      <c r="BE29" s="184"/>
      <c r="BF29" s="184"/>
      <c r="BG29" s="184"/>
    </row>
    <row r="30" spans="2:59">
      <c r="C30" s="179"/>
      <c r="D30" s="180"/>
      <c r="E30" s="181"/>
      <c r="F30" s="204"/>
      <c r="L30" s="179"/>
      <c r="M30" s="180"/>
      <c r="N30" s="181"/>
      <c r="O30" s="204"/>
      <c r="U30" s="179"/>
      <c r="V30" s="180"/>
      <c r="W30" s="181"/>
      <c r="X30" s="204"/>
      <c r="AD30" s="179"/>
      <c r="AE30" s="180"/>
      <c r="AF30" s="181"/>
      <c r="AG30" s="204"/>
      <c r="AM30" s="179"/>
      <c r="AN30" s="180"/>
      <c r="AO30" s="181"/>
      <c r="AP30" s="204"/>
      <c r="AU30" s="184"/>
      <c r="AV30" s="184"/>
      <c r="AW30" s="184"/>
      <c r="AX30" s="184"/>
      <c r="AY30" s="184"/>
      <c r="AZ30" s="184"/>
      <c r="BA30" s="184"/>
      <c r="BB30" s="184"/>
      <c r="BC30" s="184"/>
      <c r="BD30" s="184"/>
      <c r="BE30" s="184"/>
      <c r="BF30" s="184"/>
      <c r="BG30" s="184"/>
    </row>
    <row r="31" spans="2:59">
      <c r="C31" s="179"/>
      <c r="D31" s="180"/>
      <c r="E31" s="181"/>
      <c r="F31" s="204"/>
      <c r="L31" s="179"/>
      <c r="M31" s="180"/>
      <c r="N31" s="181"/>
      <c r="O31" s="204"/>
      <c r="U31" s="179"/>
      <c r="V31" s="180"/>
      <c r="W31" s="181"/>
      <c r="X31" s="204"/>
      <c r="AD31" s="179"/>
      <c r="AE31" s="180"/>
      <c r="AF31" s="181"/>
      <c r="AG31" s="204"/>
      <c r="AM31" s="179"/>
      <c r="AN31" s="180"/>
      <c r="AO31" s="181"/>
      <c r="AP31" s="204"/>
      <c r="AU31" s="184"/>
      <c r="AV31" s="184"/>
      <c r="AW31" s="184"/>
      <c r="AX31" s="184"/>
      <c r="AY31" s="184"/>
      <c r="AZ31" s="184"/>
      <c r="BA31" s="184"/>
      <c r="BB31" s="184"/>
      <c r="BC31" s="184"/>
      <c r="BD31" s="184"/>
      <c r="BE31" s="184"/>
      <c r="BF31" s="184"/>
      <c r="BG31" s="184"/>
    </row>
    <row r="32" spans="2:59">
      <c r="C32" s="179"/>
      <c r="D32" s="180"/>
      <c r="E32" s="181"/>
      <c r="F32" s="204"/>
      <c r="L32" s="179"/>
      <c r="M32" s="180"/>
      <c r="N32" s="181"/>
      <c r="O32" s="204"/>
      <c r="U32" s="179"/>
      <c r="V32" s="180"/>
      <c r="W32" s="181"/>
      <c r="X32" s="204"/>
      <c r="AD32" s="179"/>
      <c r="AE32" s="180"/>
      <c r="AF32" s="181"/>
      <c r="AG32" s="204"/>
      <c r="AM32" s="179"/>
      <c r="AN32" s="180"/>
      <c r="AO32" s="181"/>
      <c r="AP32" s="204"/>
      <c r="AU32" s="184"/>
      <c r="AV32" s="184"/>
      <c r="AW32" s="184"/>
      <c r="AX32" s="184"/>
      <c r="AY32" s="184"/>
      <c r="AZ32" s="184"/>
      <c r="BA32" s="184"/>
      <c r="BB32" s="184"/>
      <c r="BC32" s="184"/>
      <c r="BD32" s="184"/>
      <c r="BE32" s="184"/>
      <c r="BF32" s="184"/>
      <c r="BG32" s="184"/>
    </row>
    <row r="33" spans="3:59">
      <c r="C33" s="179"/>
      <c r="D33" s="180"/>
      <c r="E33" s="181"/>
      <c r="F33" s="204"/>
      <c r="L33" s="179"/>
      <c r="M33" s="180"/>
      <c r="N33" s="181"/>
      <c r="O33" s="204"/>
      <c r="U33" s="179"/>
      <c r="V33" s="180"/>
      <c r="W33" s="181"/>
      <c r="X33" s="204"/>
      <c r="AD33" s="179"/>
      <c r="AE33" s="180"/>
      <c r="AF33" s="181"/>
      <c r="AG33" s="204"/>
      <c r="AM33" s="179"/>
      <c r="AN33" s="180"/>
      <c r="AO33" s="181"/>
      <c r="AP33" s="204"/>
      <c r="AU33" s="184"/>
      <c r="AV33" s="184"/>
      <c r="AW33" s="184"/>
      <c r="AX33" s="184"/>
      <c r="AY33" s="184"/>
      <c r="AZ33" s="184"/>
      <c r="BA33" s="184"/>
      <c r="BB33" s="184"/>
      <c r="BC33" s="184"/>
      <c r="BD33" s="184"/>
      <c r="BE33" s="184"/>
      <c r="BF33" s="184"/>
      <c r="BG33" s="184"/>
    </row>
    <row r="34" spans="3:59">
      <c r="C34" s="179"/>
      <c r="D34" s="180"/>
      <c r="E34" s="181"/>
      <c r="F34" s="204"/>
      <c r="L34" s="179"/>
      <c r="M34" s="180"/>
      <c r="N34" s="181"/>
      <c r="O34" s="204"/>
      <c r="U34" s="179"/>
      <c r="V34" s="180"/>
      <c r="W34" s="181"/>
      <c r="X34" s="204"/>
      <c r="AD34" s="179"/>
      <c r="AE34" s="180"/>
      <c r="AF34" s="181"/>
      <c r="AG34" s="204"/>
      <c r="AM34" s="179"/>
      <c r="AN34" s="180"/>
      <c r="AO34" s="181"/>
      <c r="AP34" s="204"/>
      <c r="AU34" s="184"/>
      <c r="AV34" s="184"/>
      <c r="AW34" s="184"/>
      <c r="AX34" s="184"/>
      <c r="AY34" s="184"/>
      <c r="AZ34" s="184"/>
      <c r="BA34" s="184"/>
      <c r="BB34" s="184"/>
      <c r="BC34" s="184"/>
      <c r="BD34" s="184"/>
      <c r="BE34" s="184"/>
      <c r="BF34" s="184"/>
      <c r="BG34" s="184"/>
    </row>
    <row r="35" spans="3:59">
      <c r="C35" s="179"/>
      <c r="D35" s="180"/>
      <c r="E35" s="181"/>
      <c r="F35" s="204"/>
      <c r="L35" s="179"/>
      <c r="M35" s="180"/>
      <c r="N35" s="181"/>
      <c r="O35" s="204"/>
      <c r="U35" s="179"/>
      <c r="V35" s="180"/>
      <c r="W35" s="181"/>
      <c r="X35" s="204"/>
      <c r="AD35" s="179"/>
      <c r="AE35" s="180"/>
      <c r="AF35" s="181"/>
      <c r="AG35" s="204"/>
      <c r="AM35" s="179"/>
      <c r="AN35" s="180"/>
      <c r="AO35" s="181"/>
      <c r="AP35" s="204"/>
      <c r="AU35" s="184"/>
      <c r="AV35" s="184"/>
      <c r="AW35" s="184"/>
      <c r="AX35" s="184"/>
      <c r="AY35" s="184"/>
      <c r="AZ35" s="184"/>
      <c r="BA35" s="184"/>
      <c r="BB35" s="184"/>
      <c r="BC35" s="184"/>
      <c r="BD35" s="184"/>
      <c r="BE35" s="184"/>
      <c r="BF35" s="184"/>
      <c r="BG35" s="184"/>
    </row>
    <row r="36" spans="3:59">
      <c r="C36" s="75" t="s">
        <v>398</v>
      </c>
      <c r="D36" s="86">
        <f>SUM(D21:D35)</f>
        <v>0</v>
      </c>
      <c r="E36" s="74"/>
      <c r="F36" s="73"/>
      <c r="L36" s="75" t="s">
        <v>398</v>
      </c>
      <c r="M36" s="86">
        <f>SUM(M21:M35)</f>
        <v>0</v>
      </c>
      <c r="N36" s="74"/>
      <c r="O36" s="73"/>
      <c r="U36" s="75" t="s">
        <v>398</v>
      </c>
      <c r="V36" s="86">
        <f>SUM(V21:V35)</f>
        <v>0</v>
      </c>
      <c r="W36" s="74"/>
      <c r="X36" s="73"/>
      <c r="AD36" s="75" t="s">
        <v>398</v>
      </c>
      <c r="AE36" s="86">
        <f>SUM(AE21:AE35)</f>
        <v>0</v>
      </c>
      <c r="AF36" s="74"/>
      <c r="AG36" s="73"/>
      <c r="AM36" s="75" t="s">
        <v>398</v>
      </c>
      <c r="AN36" s="86">
        <f>SUM(AN21:AN35)</f>
        <v>0</v>
      </c>
      <c r="AO36" s="74"/>
      <c r="AP36" s="73"/>
      <c r="AU36" s="197">
        <f>D36</f>
        <v>0</v>
      </c>
      <c r="AV36" s="197">
        <f>M36</f>
        <v>0</v>
      </c>
      <c r="AW36" s="197">
        <f>V36</f>
        <v>0</v>
      </c>
      <c r="AX36" s="197">
        <f>AE36</f>
        <v>0</v>
      </c>
      <c r="AY36" s="197">
        <f>AN36</f>
        <v>0</v>
      </c>
      <c r="AZ36" s="93">
        <f>SUM(AU36:AY36)</f>
        <v>0</v>
      </c>
      <c r="BA36" s="184" t="str">
        <f>IF(AZ36&gt;=800000,"◯","×")</f>
        <v>×</v>
      </c>
      <c r="BB36" s="184"/>
      <c r="BC36" s="184"/>
      <c r="BD36" s="184"/>
      <c r="BE36" s="184"/>
      <c r="BF36" s="184"/>
      <c r="BG36" s="184"/>
    </row>
    <row r="37" spans="3:59">
      <c r="AU37" s="184"/>
      <c r="AV37" s="184"/>
      <c r="AW37" s="184"/>
      <c r="AX37" s="184"/>
      <c r="AY37" s="184"/>
      <c r="AZ37" s="184"/>
      <c r="BA37" s="184"/>
      <c r="BB37" s="184"/>
      <c r="BC37" s="184"/>
      <c r="BD37" s="184"/>
      <c r="BE37" s="184"/>
      <c r="BF37" s="184"/>
      <c r="BG37" s="184"/>
    </row>
    <row r="38" spans="3:59">
      <c r="AU38" s="184"/>
      <c r="AV38" s="184"/>
      <c r="AW38" s="184"/>
      <c r="AX38" s="184"/>
      <c r="AY38" s="184"/>
      <c r="AZ38" s="184"/>
      <c r="BA38" s="184"/>
      <c r="BB38" s="184"/>
      <c r="BC38" s="184"/>
      <c r="BD38" s="184"/>
      <c r="BE38" s="184"/>
      <c r="BF38" s="184"/>
      <c r="BG38" s="184"/>
    </row>
    <row r="39" spans="3:59" ht="24" hidden="1" customHeight="1">
      <c r="C39" s="70" t="s">
        <v>395</v>
      </c>
      <c r="D39" s="140" t="str">
        <f>AU39</f>
        <v>該当する項目が全て選択・入力されているか確認してください。</v>
      </c>
      <c r="L39" s="70" t="s">
        <v>395</v>
      </c>
      <c r="M39" s="79" t="str">
        <f>AV39</f>
        <v>該当する項目が全て選択・入力されているか確認してください。</v>
      </c>
      <c r="U39" s="70" t="s">
        <v>395</v>
      </c>
      <c r="V39" s="79" t="str">
        <f>AW39</f>
        <v>該当する項目が全て選択・入力されているか確認してください。</v>
      </c>
      <c r="AD39" s="70" t="s">
        <v>395</v>
      </c>
      <c r="AE39" s="79" t="str">
        <f>AX39</f>
        <v>該当する項目が全て選択・入力されているか確認してください。</v>
      </c>
      <c r="AM39" s="70" t="s">
        <v>395</v>
      </c>
      <c r="AN39" s="79" t="str">
        <f>AY39</f>
        <v>該当する項目が全て選択・入力されているか確認してください。</v>
      </c>
      <c r="AU39" s="195" t="str">
        <f>IF(AND(OR(AU8="◯",AU8="事業名称を入力してください。"),AU9="◯",AU10="◯",AU11="◯",AU13="◯",AU15="◯",AU16="◯",AU17="◯",$BA$36="◯"),"◯","該当する項目が全て選択・入力されているか確認してください。")</f>
        <v>該当する項目が全て選択・入力されているか確認してください。</v>
      </c>
      <c r="AV39" s="195" t="str">
        <f>IF(AND(OR(AV8="◯",AV8="事業名称を入力してください。"),AV9="◯",AV10="◯",AV11="◯",AV13="◯",AV15="◯",AV16="◯",AV17="◯",$BA$36="◯"),"◯","該当する項目が全て選択・入力されているか確認してください。")</f>
        <v>該当する項目が全て選択・入力されているか確認してください。</v>
      </c>
      <c r="AW39" s="195" t="str">
        <f>IF(AND(OR(AW8="◯",AW8="事業名称を入力してください。"),AW9="◯",AW10="◯",AW11="◯",AW13="◯",AW15="◯",AW16="◯",AW17="◯",$BA$36="◯"),"◯","該当する項目が全て選択・入力されているか確認してください。")</f>
        <v>該当する項目が全て選択・入力されているか確認してください。</v>
      </c>
      <c r="AX39" s="195" t="str">
        <f>IF(AND(OR(AX8="◯",AX8="事業名称を入力してください。"),AX9="◯",AX10="◯",AX11="◯",AX13="◯",AX15="◯",AX16="◯",AX17="◯",$BA$36="◯"),"◯","該当する項目が全て選択・入力されているか確認してください。")</f>
        <v>該当する項目が全て選択・入力されているか確認してください。</v>
      </c>
      <c r="AY39" s="195" t="str">
        <f>IF(AND(OR(AY8="◯",AY8="事業名称を入力してください。"),AY9="◯",AY10="◯",AY11="◯",AY13="◯",AY15="◯",AY16="◯",AY17="◯",$BA$36="◯"),"◯","該当する項目が全て選択・入力されているか確認してください。")</f>
        <v>該当する項目が全て選択・入力されているか確認してください。</v>
      </c>
      <c r="AZ39" s="184"/>
      <c r="BA39" s="184"/>
      <c r="BB39" s="184"/>
      <c r="BC39" s="184"/>
      <c r="BD39" s="184"/>
      <c r="BE39" s="184"/>
      <c r="BF39" s="184"/>
      <c r="BG39" s="184"/>
    </row>
    <row r="40" spans="3:59" ht="24.75" hidden="1" customHeight="1">
      <c r="C40" s="70" t="s">
        <v>394</v>
      </c>
      <c r="D40" s="140" t="str">
        <f>AU40</f>
        <v>金額を確認してください。</v>
      </c>
      <c r="L40" s="70" t="s">
        <v>394</v>
      </c>
      <c r="M40" s="79" t="str">
        <f>AV40</f>
        <v>金額を確認してください。</v>
      </c>
      <c r="U40" s="70" t="s">
        <v>394</v>
      </c>
      <c r="V40" s="79" t="str">
        <f>AW40</f>
        <v>金額を確認してください。</v>
      </c>
      <c r="AD40" s="70" t="s">
        <v>394</v>
      </c>
      <c r="AE40" s="79" t="str">
        <f>AX40</f>
        <v>金額を確認してください。</v>
      </c>
      <c r="AM40" s="70" t="s">
        <v>394</v>
      </c>
      <c r="AN40" s="79" t="str">
        <f>AY40</f>
        <v>金額を確認してください。</v>
      </c>
      <c r="AU40" s="195" t="str">
        <f>IF(($BA$36="◯"),"◯","金額を確認してください。")</f>
        <v>金額を確認してください。</v>
      </c>
      <c r="AV40" s="195" t="str">
        <f>IF(($BA$36="◯"),"◯","金額を確認してください。")</f>
        <v>金額を確認してください。</v>
      </c>
      <c r="AW40" s="195" t="str">
        <f>IF(($BA$36="◯"),"◯","金額を確認してください。")</f>
        <v>金額を確認してください。</v>
      </c>
      <c r="AX40" s="195" t="str">
        <f>IF(($BA$36="◯"),"◯","金額を確認してください。")</f>
        <v>金額を確認してください。</v>
      </c>
      <c r="AY40" s="195" t="str">
        <f>IF(($BA$36="◯"),"◯","金額を確認してください。")</f>
        <v>金額を確認してください。</v>
      </c>
      <c r="AZ40" s="184"/>
      <c r="BA40" s="184"/>
      <c r="BB40" s="184"/>
      <c r="BC40" s="184"/>
      <c r="BD40" s="184"/>
      <c r="BE40" s="184"/>
      <c r="BF40" s="184"/>
      <c r="BG40" s="184"/>
    </row>
    <row r="41" spans="3:59" ht="18" customHeight="1">
      <c r="AU41" s="93" t="str">
        <f>IF(AND((D39="◯"),(D40="◯")),"提出可能","提出不可")</f>
        <v>提出不可</v>
      </c>
      <c r="AV41" s="93" t="str">
        <f>IF(AND((M39="◯"),(M40="◯")),"提出可能","提出不可")</f>
        <v>提出不可</v>
      </c>
      <c r="AW41" s="93" t="str">
        <f>IF(AND((V39="◯"),(V40="◯")),"提出可能","提出不可")</f>
        <v>提出不可</v>
      </c>
      <c r="AX41" s="93" t="str">
        <f>IF(AND((AE39="◯"),(AE40="◯")),"提出可能","提出不可")</f>
        <v>提出不可</v>
      </c>
      <c r="AY41" s="93" t="str">
        <f>IF(AND((AN39="◯"),(AN40="◯")),"提出可能","提出不可")</f>
        <v>提出不可</v>
      </c>
      <c r="AZ41" s="184"/>
      <c r="BA41" s="184"/>
      <c r="BB41" s="184"/>
      <c r="BC41" s="184"/>
      <c r="BD41" s="184"/>
      <c r="BE41" s="184"/>
      <c r="BF41" s="184"/>
      <c r="BG41" s="184"/>
    </row>
  </sheetData>
  <sheetProtection algorithmName="SHA-512" hashValue="Ne9WzT5jIhpGIMc8r8iaoiEBnjlOSQJL2SPFs1+WF01KK/KRtpyFZV/BQXJ/4BFX7AikQIM7MiXYdTYgvV8qJw==" saltValue="PnKboNcwyYP5p7ktB7mgkA=="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335" priority="130">
      <formula>ISTEXT($C21)</formula>
    </cfRule>
  </conditionalFormatting>
  <conditionalFormatting sqref="D11">
    <cfRule type="expression" dxfId="334" priority="23">
      <formula>ISTEXT($D$11)</formula>
    </cfRule>
  </conditionalFormatting>
  <conditionalFormatting sqref="D12 D14:D16">
    <cfRule type="expression" dxfId="333" priority="125">
      <formula>($D8="専門的・実践的な知識を有する人材からの助言や研修の受講")</formula>
    </cfRule>
  </conditionalFormatting>
  <conditionalFormatting sqref="D12 D14:D17 C21:F35">
    <cfRule type="expression" dxfId="332" priority="17">
      <formula>$D$8="その他"</formula>
    </cfRule>
    <cfRule type="expression" dxfId="331" priority="121">
      <formula>($D$8="特別な支援を必要とする児童・生徒のための教材等の活用")</formula>
    </cfRule>
    <cfRule type="expression" dxfId="330" priority="31">
      <formula>($D$8="専門的・実践的な知識を有する人材からの助言や研修の受講")</formula>
    </cfRule>
  </conditionalFormatting>
  <conditionalFormatting sqref="D12">
    <cfRule type="expression" dxfId="329" priority="18">
      <formula>ISNUMBER($D$12)</formula>
    </cfRule>
  </conditionalFormatting>
  <conditionalFormatting sqref="D13">
    <cfRule type="expression" dxfId="328" priority="135">
      <formula>ISNUMBER($D$13)</formula>
    </cfRule>
  </conditionalFormatting>
  <conditionalFormatting sqref="D14:D17">
    <cfRule type="expression" dxfId="327" priority="131">
      <formula>ISTEXT($D14)</formula>
    </cfRule>
  </conditionalFormatting>
  <conditionalFormatting sqref="D21:D35">
    <cfRule type="expression" dxfId="326" priority="129">
      <formula>ISNUMBER($D21)</formula>
    </cfRule>
  </conditionalFormatting>
  <conditionalFormatting sqref="D8:H8">
    <cfRule type="expression" dxfId="325" priority="139">
      <formula>ISTEXT(D8)</formula>
    </cfRule>
  </conditionalFormatting>
  <conditionalFormatting sqref="D9:H9">
    <cfRule type="expression" dxfId="324" priority="120">
      <formula>$D$8=""</formula>
    </cfRule>
    <cfRule type="expression" dxfId="323" priority="140">
      <formula>NOT($D8="その他")</formula>
    </cfRule>
  </conditionalFormatting>
  <conditionalFormatting sqref="D9:H10">
    <cfRule type="expression" dxfId="322" priority="137">
      <formula>ISTEXT($D9)</formula>
    </cfRule>
  </conditionalFormatting>
  <conditionalFormatting sqref="E21:E35">
    <cfRule type="expression" dxfId="321" priority="128">
      <formula>ISTEXT($E21)</formula>
    </cfRule>
  </conditionalFormatting>
  <conditionalFormatting sqref="F21:F35">
    <cfRule type="expression" dxfId="320" priority="127">
      <formula>ISTEXT($F21)</formula>
    </cfRule>
  </conditionalFormatting>
  <conditionalFormatting sqref="H2">
    <cfRule type="containsBlanks" priority="142">
      <formula>LEN(TRIM(H2))=0</formula>
    </cfRule>
    <cfRule type="containsBlanks" dxfId="319" priority="141">
      <formula>LEN(TRIM(H2))=0</formula>
    </cfRule>
  </conditionalFormatting>
  <conditionalFormatting sqref="L21:L35">
    <cfRule type="expression" dxfId="318" priority="107">
      <formula>ISTEXT($L21)</formula>
    </cfRule>
  </conditionalFormatting>
  <conditionalFormatting sqref="L21:O35">
    <cfRule type="expression" dxfId="317" priority="10">
      <formula>($M$8="その他")</formula>
    </cfRule>
    <cfRule type="expression" dxfId="316" priority="30">
      <formula>($M$8="専門的・実践的な知識を有する人材からの助言や研修の受講")</formula>
    </cfRule>
  </conditionalFormatting>
  <conditionalFormatting sqref="M11">
    <cfRule type="expression" dxfId="315" priority="22">
      <formula>ISTEXT($M$11)</formula>
    </cfRule>
  </conditionalFormatting>
  <conditionalFormatting sqref="M12 M14:M17 L21:O35">
    <cfRule type="expression" dxfId="314" priority="99">
      <formula>($M$8="特別な支援を必要とする児童・生徒のための教材等の活用")</formula>
    </cfRule>
  </conditionalFormatting>
  <conditionalFormatting sqref="M12">
    <cfRule type="expression" dxfId="313" priority="12">
      <formula>$M8="その他"</formula>
    </cfRule>
    <cfRule type="expression" dxfId="312" priority="16">
      <formula>ISNUMBER(M12)</formula>
    </cfRule>
    <cfRule type="expression" dxfId="311" priority="103">
      <formula>($M$8="専門的・実践的な知識を有する人材からの助言や研修の受講")</formula>
    </cfRule>
  </conditionalFormatting>
  <conditionalFormatting sqref="M13">
    <cfRule type="expression" dxfId="310" priority="112">
      <formula>ISNUMBER($M$13)</formula>
    </cfRule>
  </conditionalFormatting>
  <conditionalFormatting sqref="M14">
    <cfRule type="expression" dxfId="309" priority="111">
      <formula>ISTEXT($M$14)</formula>
    </cfRule>
  </conditionalFormatting>
  <conditionalFormatting sqref="M14:M17">
    <cfRule type="expression" dxfId="308" priority="11">
      <formula>($M$8="その他")</formula>
    </cfRule>
    <cfRule type="expression" dxfId="307" priority="100">
      <formula>($M$8="専門的・実践的な知識を有する人材からの助言や研修の受講")</formula>
    </cfRule>
  </conditionalFormatting>
  <conditionalFormatting sqref="M15">
    <cfRule type="expression" dxfId="306" priority="110">
      <formula>ISTEXT($M$15)</formula>
    </cfRule>
  </conditionalFormatting>
  <conditionalFormatting sqref="M16">
    <cfRule type="expression" dxfId="305" priority="109">
      <formula>ISTEXT($M$16)</formula>
    </cfRule>
  </conditionalFormatting>
  <conditionalFormatting sqref="M17">
    <cfRule type="expression" dxfId="304" priority="108">
      <formula>ISTEXT($M$17)</formula>
    </cfRule>
  </conditionalFormatting>
  <conditionalFormatting sqref="M21:M35">
    <cfRule type="expression" dxfId="303" priority="106">
      <formula>ISNUMBER($M21)</formula>
    </cfRule>
  </conditionalFormatting>
  <conditionalFormatting sqref="M8:Q8">
    <cfRule type="expression" dxfId="302" priority="116">
      <formula>ISTEXT($M8)</formula>
    </cfRule>
  </conditionalFormatting>
  <conditionalFormatting sqref="M9:Q9">
    <cfRule type="expression" dxfId="301" priority="115">
      <formula>ISTEXT($M$9)</formula>
    </cfRule>
    <cfRule type="expression" dxfId="300" priority="98">
      <formula>$M$8=""</formula>
    </cfRule>
    <cfRule type="expression" dxfId="299" priority="117">
      <formula>NOT($M$8="その他")</formula>
    </cfRule>
  </conditionalFormatting>
  <conditionalFormatting sqref="M10:Q10">
    <cfRule type="expression" dxfId="298" priority="114">
      <formula>ISTEXT($M$10)</formula>
    </cfRule>
  </conditionalFormatting>
  <conditionalFormatting sqref="N21:N35">
    <cfRule type="expression" dxfId="297" priority="105">
      <formula>ISTEXT($N21)</formula>
    </cfRule>
  </conditionalFormatting>
  <conditionalFormatting sqref="O21:O35">
    <cfRule type="expression" dxfId="296" priority="104">
      <formula>ISTEXT($O21)</formula>
    </cfRule>
  </conditionalFormatting>
  <conditionalFormatting sqref="Q2">
    <cfRule type="containsBlanks" dxfId="295" priority="118">
      <formula>LEN(TRIM(Q2))=0</formula>
    </cfRule>
    <cfRule type="containsBlanks" priority="119">
      <formula>LEN(TRIM(Q2))=0</formula>
    </cfRule>
  </conditionalFormatting>
  <conditionalFormatting sqref="U21:U35">
    <cfRule type="expression" dxfId="294" priority="85">
      <formula>ISTEXT($U21)</formula>
    </cfRule>
  </conditionalFormatting>
  <conditionalFormatting sqref="U21:X35">
    <cfRule type="expression" dxfId="293" priority="3">
      <formula>($V$8="その他")</formula>
    </cfRule>
    <cfRule type="expression" dxfId="292" priority="29">
      <formula>($V$8="専門的・実践的な知識を有する人材からの助言や研修の受講")</formula>
    </cfRule>
  </conditionalFormatting>
  <conditionalFormatting sqref="V11">
    <cfRule type="expression" dxfId="291" priority="21">
      <formula>ISTEXT($V$11)</formula>
    </cfRule>
  </conditionalFormatting>
  <conditionalFormatting sqref="V12 V14:V17 U21:X35">
    <cfRule type="expression" dxfId="290" priority="79">
      <formula>($V$8="特別な支援を必要とする児童・生徒のための教材等の活用")</formula>
    </cfRule>
  </conditionalFormatting>
  <conditionalFormatting sqref="V12">
    <cfRule type="expression" dxfId="289" priority="81">
      <formula>($V$8="専門的・実践的な知識を有する人材からの助言や研修の受講")</formula>
    </cfRule>
    <cfRule type="expression" dxfId="288" priority="15">
      <formula>ISNUMBER(V12)</formula>
    </cfRule>
    <cfRule type="expression" dxfId="287" priority="9">
      <formula>$V8="その他"</formula>
    </cfRule>
  </conditionalFormatting>
  <conditionalFormatting sqref="V13">
    <cfRule type="expression" dxfId="286" priority="90">
      <formula>ISNUMBER($V$13)</formula>
    </cfRule>
  </conditionalFormatting>
  <conditionalFormatting sqref="V14">
    <cfRule type="expression" dxfId="285" priority="8">
      <formula>($V8="その他")</formula>
    </cfRule>
    <cfRule type="expression" dxfId="284" priority="89">
      <formula>ISTEXT($V$14)</formula>
    </cfRule>
  </conditionalFormatting>
  <conditionalFormatting sqref="V14:V17">
    <cfRule type="expression" dxfId="283" priority="77">
      <formula>($V$8="専門的・実践的な知識を有する人材からの助言や研修の受講")</formula>
    </cfRule>
  </conditionalFormatting>
  <conditionalFormatting sqref="V15">
    <cfRule type="expression" dxfId="282" priority="88">
      <formula>ISTEXT($V$15)</formula>
    </cfRule>
    <cfRule type="expression" dxfId="281" priority="7">
      <formula>($V8="その他")</formula>
    </cfRule>
  </conditionalFormatting>
  <conditionalFormatting sqref="V16">
    <cfRule type="expression" dxfId="280" priority="87">
      <formula>ISTEXT($V$16)</formula>
    </cfRule>
  </conditionalFormatting>
  <conditionalFormatting sqref="V16:V17">
    <cfRule type="expression" dxfId="279" priority="4">
      <formula>($V$8="その他")</formula>
    </cfRule>
  </conditionalFormatting>
  <conditionalFormatting sqref="V17">
    <cfRule type="expression" dxfId="278" priority="86">
      <formula>ISTEXT($V$17)</formula>
    </cfRule>
  </conditionalFormatting>
  <conditionalFormatting sqref="V21:V35">
    <cfRule type="expression" dxfId="277" priority="84">
      <formula>ISNUMBER($V21)</formula>
    </cfRule>
  </conditionalFormatting>
  <conditionalFormatting sqref="V8:Z8">
    <cfRule type="expression" dxfId="276" priority="94">
      <formula>ISTEXT($V$8)</formula>
    </cfRule>
  </conditionalFormatting>
  <conditionalFormatting sqref="V9:Z9">
    <cfRule type="expression" dxfId="275" priority="93">
      <formula>ISTEXT($V$9)</formula>
    </cfRule>
    <cfRule type="expression" dxfId="274" priority="95">
      <formula>NOT($V$8="その他")</formula>
    </cfRule>
    <cfRule type="expression" dxfId="273" priority="76">
      <formula>$V$8=""</formula>
    </cfRule>
  </conditionalFormatting>
  <conditionalFormatting sqref="V10:Z10">
    <cfRule type="expression" dxfId="272" priority="92">
      <formula>ISTEXT($V10)</formula>
    </cfRule>
  </conditionalFormatting>
  <conditionalFormatting sqref="W21:W35">
    <cfRule type="expression" dxfId="271" priority="83">
      <formula>ISTEXT($W21)</formula>
    </cfRule>
  </conditionalFormatting>
  <conditionalFormatting sqref="X21:X35">
    <cfRule type="expression" dxfId="270" priority="82">
      <formula>ISTEXT($X21)</formula>
    </cfRule>
  </conditionalFormatting>
  <conditionalFormatting sqref="Z2">
    <cfRule type="containsBlanks" dxfId="269" priority="96">
      <formula>LEN(TRIM(Z2))=0</formula>
    </cfRule>
    <cfRule type="containsBlanks" priority="97">
      <formula>LEN(TRIM(Z2))=0</formula>
    </cfRule>
  </conditionalFormatting>
  <conditionalFormatting sqref="AD21:AD35">
    <cfRule type="expression" dxfId="268" priority="63">
      <formula>ISTEXT($AD21)</formula>
    </cfRule>
  </conditionalFormatting>
  <conditionalFormatting sqref="AD21:AG35">
    <cfRule type="expression" dxfId="267" priority="28">
      <formula>($AE$8="専門的・実践的な知識を有する人材からの助言や研修の受講")</formula>
    </cfRule>
  </conditionalFormatting>
  <conditionalFormatting sqref="AE11">
    <cfRule type="expression" dxfId="266" priority="20">
      <formula>ISTEXT($AE$11)</formula>
    </cfRule>
  </conditionalFormatting>
  <conditionalFormatting sqref="AE12 AE14:AE17 AD21:AG35">
    <cfRule type="expression" dxfId="265" priority="2">
      <formula>($AE$8="その他")</formula>
    </cfRule>
    <cfRule type="expression" dxfId="264" priority="55">
      <formula>($AE$8="特別な支援を必要とする児童・生徒のための教材等の活用")</formula>
    </cfRule>
  </conditionalFormatting>
  <conditionalFormatting sqref="AE12">
    <cfRule type="expression" dxfId="263" priority="14">
      <formula>ISNUMBER(AE12)</formula>
    </cfRule>
    <cfRule type="expression" dxfId="262" priority="59">
      <formula>($AE$8="専門的・実践的な知識を有する人材からの助言や研修の受講")</formula>
    </cfRule>
  </conditionalFormatting>
  <conditionalFormatting sqref="AE13">
    <cfRule type="expression" dxfId="261" priority="68">
      <formula>ISNUMBER($AE$13)</formula>
    </cfRule>
  </conditionalFormatting>
  <conditionalFormatting sqref="AE14">
    <cfRule type="expression" dxfId="260" priority="67">
      <formula>ISTEXT($AE$14)</formula>
    </cfRule>
  </conditionalFormatting>
  <conditionalFormatting sqref="AE14:AE17">
    <cfRule type="expression" dxfId="259" priority="56">
      <formula>($AE$8="専門的・実践的な知識を有する人材からの助言や研修の受講")</formula>
    </cfRule>
  </conditionalFormatting>
  <conditionalFormatting sqref="AE15">
    <cfRule type="expression" dxfId="258" priority="66">
      <formula>ISTEXT($AE$15)</formula>
    </cfRule>
  </conditionalFormatting>
  <conditionalFormatting sqref="AE16">
    <cfRule type="expression" dxfId="257" priority="65">
      <formula>ISTEXT($AE$16)</formula>
    </cfRule>
  </conditionalFormatting>
  <conditionalFormatting sqref="AE17">
    <cfRule type="expression" dxfId="256" priority="64">
      <formula>ISTEXT($AE$17)</formula>
    </cfRule>
  </conditionalFormatting>
  <conditionalFormatting sqref="AE21:AE35">
    <cfRule type="expression" dxfId="255" priority="62">
      <formula>ISNUMBER($AE21)</formula>
    </cfRule>
  </conditionalFormatting>
  <conditionalFormatting sqref="AE8:AI8">
    <cfRule type="expression" dxfId="254" priority="72">
      <formula>ISTEXT($AE$8)</formula>
    </cfRule>
  </conditionalFormatting>
  <conditionalFormatting sqref="AE9:AI9">
    <cfRule type="expression" dxfId="253" priority="54">
      <formula>$AE$8=""</formula>
    </cfRule>
    <cfRule type="expression" dxfId="252" priority="71">
      <formula>ISTEXT($AE$9)</formula>
    </cfRule>
    <cfRule type="expression" dxfId="251" priority="73">
      <formula>NOT($AE$8="その他")</formula>
    </cfRule>
  </conditionalFormatting>
  <conditionalFormatting sqref="AE10:AI10">
    <cfRule type="expression" dxfId="250" priority="70">
      <formula>ISTEXT($AE$10)</formula>
    </cfRule>
  </conditionalFormatting>
  <conditionalFormatting sqref="AF21:AF35">
    <cfRule type="expression" dxfId="249" priority="61">
      <formula>ISTEXT($AF21)</formula>
    </cfRule>
  </conditionalFormatting>
  <conditionalFormatting sqref="AG21:AG35">
    <cfRule type="expression" dxfId="248" priority="60">
      <formula>ISTEXT($AG21)</formula>
    </cfRule>
  </conditionalFormatting>
  <conditionalFormatting sqref="AI2">
    <cfRule type="containsBlanks" priority="75">
      <formula>LEN(TRIM(AI2))=0</formula>
    </cfRule>
    <cfRule type="containsBlanks" dxfId="247" priority="74">
      <formula>LEN(TRIM(AI2))=0</formula>
    </cfRule>
  </conditionalFormatting>
  <conditionalFormatting sqref="AM21:AM35">
    <cfRule type="expression" dxfId="246" priority="41">
      <formula>ISTEXT($AM21)</formula>
    </cfRule>
  </conditionalFormatting>
  <conditionalFormatting sqref="AM21:AP35">
    <cfRule type="expression" dxfId="245" priority="27">
      <formula>($AN$8="専門的・実践的な知識を有する人材からの助言や研修の受講")</formula>
    </cfRule>
  </conditionalFormatting>
  <conditionalFormatting sqref="AN11">
    <cfRule type="expression" dxfId="244" priority="19">
      <formula>ISTEXT($AN$11)</formula>
    </cfRule>
  </conditionalFormatting>
  <conditionalFormatting sqref="AN12 AN14:AN17 AM21:AP35">
    <cfRule type="expression" dxfId="243" priority="1">
      <formula>($AN$8="その他")</formula>
    </cfRule>
    <cfRule type="expression" dxfId="242" priority="33">
      <formula>($AN$8="特別な支援を必要とする児童・生徒のための教材等の活用")</formula>
    </cfRule>
  </conditionalFormatting>
  <conditionalFormatting sqref="AN12">
    <cfRule type="expression" dxfId="241" priority="37">
      <formula>($AN$8="専門的・実践的な知識を有する人材からの助言や研修の受講")</formula>
    </cfRule>
    <cfRule type="expression" dxfId="240" priority="13">
      <formula>ISNUMBER(AN12)</formula>
    </cfRule>
  </conditionalFormatting>
  <conditionalFormatting sqref="AN13">
    <cfRule type="expression" dxfId="239" priority="46">
      <formula>ISNUMBER($AN$13)</formula>
    </cfRule>
  </conditionalFormatting>
  <conditionalFormatting sqref="AN14">
    <cfRule type="expression" dxfId="238" priority="45">
      <formula>ISTEXT($AN$14)</formula>
    </cfRule>
  </conditionalFormatting>
  <conditionalFormatting sqref="AN14:AN17">
    <cfRule type="expression" dxfId="237" priority="34">
      <formula>($AN$8="専門的・実践的な知識を有する人材からの助言や研修の受講")</formula>
    </cfRule>
  </conditionalFormatting>
  <conditionalFormatting sqref="AN15">
    <cfRule type="expression" dxfId="236" priority="44">
      <formula>ISTEXT($AN$15)</formula>
    </cfRule>
  </conditionalFormatting>
  <conditionalFormatting sqref="AN16">
    <cfRule type="expression" dxfId="235" priority="43">
      <formula>ISTEXT($AN$16)</formula>
    </cfRule>
  </conditionalFormatting>
  <conditionalFormatting sqref="AN17">
    <cfRule type="expression" dxfId="234" priority="42">
      <formula>ISTEXT($AN$17)</formula>
    </cfRule>
  </conditionalFormatting>
  <conditionalFormatting sqref="AN21:AN35">
    <cfRule type="expression" dxfId="233" priority="40">
      <formula>ISNUMBER($AN21)</formula>
    </cfRule>
  </conditionalFormatting>
  <conditionalFormatting sqref="AN8:AR8">
    <cfRule type="expression" dxfId="232" priority="50">
      <formula>ISTEXT($AN$8)</formula>
    </cfRule>
  </conditionalFormatting>
  <conditionalFormatting sqref="AN9:AR9">
    <cfRule type="expression" dxfId="231" priority="51">
      <formula>NOT($AN$8="その他")</formula>
    </cfRule>
    <cfRule type="expression" dxfId="230" priority="49">
      <formula>ISTEXT($AN$9)</formula>
    </cfRule>
    <cfRule type="expression" dxfId="229" priority="32">
      <formula>$AN$8=""</formula>
    </cfRule>
  </conditionalFormatting>
  <conditionalFormatting sqref="AN10:AR10">
    <cfRule type="expression" dxfId="228" priority="48">
      <formula>ISTEXT($AN$10)</formula>
    </cfRule>
  </conditionalFormatting>
  <conditionalFormatting sqref="AO21:AO35">
    <cfRule type="expression" dxfId="227" priority="39">
      <formula>ISTEXT($AO21)</formula>
    </cfRule>
  </conditionalFormatting>
  <conditionalFormatting sqref="AP21:AP35">
    <cfRule type="expression" dxfId="226" priority="38">
      <formula>ISTEXT($AP21)</formula>
    </cfRule>
  </conditionalFormatting>
  <conditionalFormatting sqref="AR2">
    <cfRule type="containsBlanks" priority="53">
      <formula>LEN(TRIM(AR2))=0</formula>
    </cfRule>
    <cfRule type="containsBlanks" dxfId="225"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row>
    <row r="3" spans="2:53">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row>
    <row r="5" spans="2:53" ht="22.5" customHeight="1">
      <c r="C5" s="135" t="s">
        <v>765</v>
      </c>
      <c r="D5" s="61"/>
      <c r="G5" s="71"/>
      <c r="H5" s="137"/>
      <c r="L5" s="135" t="s">
        <v>765</v>
      </c>
      <c r="M5" s="61"/>
      <c r="P5" s="71"/>
      <c r="Q5" s="137"/>
      <c r="U5" s="135" t="s">
        <v>765</v>
      </c>
      <c r="V5" s="61"/>
      <c r="Y5" s="71"/>
      <c r="Z5" s="137"/>
      <c r="AD5" s="135" t="s">
        <v>765</v>
      </c>
      <c r="AE5" s="61"/>
      <c r="AH5" s="71"/>
      <c r="AI5" s="137"/>
      <c r="AM5" s="135" t="s">
        <v>765</v>
      </c>
      <c r="AN5" s="61"/>
      <c r="AQ5" s="71"/>
      <c r="AR5" s="137"/>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559</v>
      </c>
      <c r="L7" s="62" t="s">
        <v>559</v>
      </c>
      <c r="U7" s="62" t="s">
        <v>559</v>
      </c>
      <c r="AD7" s="62" t="s">
        <v>559</v>
      </c>
      <c r="AM7" s="62" t="s">
        <v>559</v>
      </c>
    </row>
    <row r="8" spans="2:53" ht="24.75" customHeight="1">
      <c r="B8" s="77" t="s">
        <v>415</v>
      </c>
      <c r="C8" s="130" t="s">
        <v>497</v>
      </c>
      <c r="D8" s="304"/>
      <c r="E8" s="305"/>
      <c r="F8" s="305"/>
      <c r="G8" s="305"/>
      <c r="H8" s="306"/>
      <c r="K8" s="77" t="s">
        <v>415</v>
      </c>
      <c r="L8" s="130" t="s">
        <v>497</v>
      </c>
      <c r="M8" s="339"/>
      <c r="N8" s="340"/>
      <c r="O8" s="340"/>
      <c r="P8" s="340"/>
      <c r="Q8" s="341"/>
      <c r="T8" s="77" t="s">
        <v>415</v>
      </c>
      <c r="U8" s="130" t="s">
        <v>497</v>
      </c>
      <c r="V8" s="339"/>
      <c r="W8" s="340"/>
      <c r="X8" s="340"/>
      <c r="Y8" s="340"/>
      <c r="Z8" s="341"/>
      <c r="AC8" s="77" t="s">
        <v>415</v>
      </c>
      <c r="AD8" s="130" t="s">
        <v>497</v>
      </c>
      <c r="AE8" s="339"/>
      <c r="AF8" s="340"/>
      <c r="AG8" s="340"/>
      <c r="AH8" s="340"/>
      <c r="AI8" s="341"/>
      <c r="AL8" s="77" t="s">
        <v>415</v>
      </c>
      <c r="AM8" s="130" t="s">
        <v>497</v>
      </c>
      <c r="AN8" s="339"/>
      <c r="AO8" s="340"/>
      <c r="AP8" s="340"/>
      <c r="AQ8" s="340"/>
      <c r="AR8" s="341"/>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577</v>
      </c>
    </row>
    <row r="9" spans="2:53" ht="32.25" customHeight="1">
      <c r="B9" s="77" t="s">
        <v>416</v>
      </c>
      <c r="C9" s="130" t="s">
        <v>498</v>
      </c>
      <c r="D9" s="313"/>
      <c r="E9" s="314"/>
      <c r="F9" s="314"/>
      <c r="G9" s="314"/>
      <c r="H9" s="315"/>
      <c r="K9" s="77" t="s">
        <v>416</v>
      </c>
      <c r="L9" s="130" t="s">
        <v>498</v>
      </c>
      <c r="M9" s="313"/>
      <c r="N9" s="314"/>
      <c r="O9" s="314"/>
      <c r="P9" s="314"/>
      <c r="Q9" s="315"/>
      <c r="T9" s="77" t="s">
        <v>416</v>
      </c>
      <c r="U9" s="130" t="s">
        <v>498</v>
      </c>
      <c r="V9" s="313"/>
      <c r="W9" s="314"/>
      <c r="X9" s="314"/>
      <c r="Y9" s="314"/>
      <c r="Z9" s="315"/>
      <c r="AC9" s="77" t="s">
        <v>416</v>
      </c>
      <c r="AD9" s="130" t="s">
        <v>498</v>
      </c>
      <c r="AE9" s="313"/>
      <c r="AF9" s="314"/>
      <c r="AG9" s="314"/>
      <c r="AH9" s="314"/>
      <c r="AI9" s="315"/>
      <c r="AL9" s="77" t="s">
        <v>416</v>
      </c>
      <c r="AM9" s="130" t="s">
        <v>498</v>
      </c>
      <c r="AN9" s="313"/>
      <c r="AO9" s="314"/>
      <c r="AP9" s="314"/>
      <c r="AQ9" s="314"/>
      <c r="AR9" s="315"/>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2:53" ht="50.25" customHeight="1">
      <c r="B10" s="77" t="s">
        <v>417</v>
      </c>
      <c r="C10" s="130" t="s">
        <v>414</v>
      </c>
      <c r="D10" s="301"/>
      <c r="E10" s="302"/>
      <c r="F10" s="302"/>
      <c r="G10" s="302"/>
      <c r="H10" s="303"/>
      <c r="K10" s="77" t="s">
        <v>417</v>
      </c>
      <c r="L10" s="130" t="s">
        <v>414</v>
      </c>
      <c r="M10" s="336"/>
      <c r="N10" s="337"/>
      <c r="O10" s="337"/>
      <c r="P10" s="337"/>
      <c r="Q10" s="338"/>
      <c r="T10" s="77" t="s">
        <v>417</v>
      </c>
      <c r="U10" s="130" t="s">
        <v>414</v>
      </c>
      <c r="V10" s="301"/>
      <c r="W10" s="302"/>
      <c r="X10" s="302"/>
      <c r="Y10" s="302"/>
      <c r="Z10" s="303"/>
      <c r="AC10" s="77" t="s">
        <v>417</v>
      </c>
      <c r="AD10" s="130" t="s">
        <v>414</v>
      </c>
      <c r="AE10" s="301"/>
      <c r="AF10" s="302"/>
      <c r="AG10" s="302"/>
      <c r="AH10" s="302"/>
      <c r="AI10" s="303"/>
      <c r="AL10" s="77" t="s">
        <v>417</v>
      </c>
      <c r="AM10" s="130" t="s">
        <v>414</v>
      </c>
      <c r="AN10" s="301"/>
      <c r="AO10" s="302"/>
      <c r="AP10" s="302"/>
      <c r="AQ10" s="302"/>
      <c r="AR10" s="30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2:53" ht="54.75" customHeight="1">
      <c r="B11" s="77" t="s">
        <v>418</v>
      </c>
      <c r="C11" s="163" t="s">
        <v>576</v>
      </c>
      <c r="D11" s="148"/>
      <c r="E11" s="83"/>
      <c r="F11" s="81"/>
      <c r="G11" s="81"/>
      <c r="H11" s="81"/>
      <c r="K11" s="77" t="s">
        <v>418</v>
      </c>
      <c r="L11" s="163" t="s">
        <v>576</v>
      </c>
      <c r="M11" s="148"/>
      <c r="N11" s="83"/>
      <c r="O11" s="81"/>
      <c r="P11" s="81"/>
      <c r="Q11" s="81"/>
      <c r="T11" s="77" t="s">
        <v>418</v>
      </c>
      <c r="U11" s="163" t="s">
        <v>576</v>
      </c>
      <c r="V11" s="148"/>
      <c r="W11" s="83"/>
      <c r="X11" s="81"/>
      <c r="Y11" s="81"/>
      <c r="Z11" s="81"/>
      <c r="AC11" s="77" t="s">
        <v>418</v>
      </c>
      <c r="AD11" s="163" t="s">
        <v>576</v>
      </c>
      <c r="AE11" s="148"/>
      <c r="AF11" s="83"/>
      <c r="AG11" s="81"/>
      <c r="AH11" s="81"/>
      <c r="AI11" s="81"/>
      <c r="AL11" s="77" t="s">
        <v>418</v>
      </c>
      <c r="AM11" s="163" t="s">
        <v>576</v>
      </c>
      <c r="AN11" s="148"/>
      <c r="AO11" s="83"/>
      <c r="AP11" s="81"/>
      <c r="AQ11" s="81"/>
      <c r="AR11" s="81"/>
      <c r="AT11" s="63">
        <f>D11</f>
        <v>0</v>
      </c>
      <c r="AU11" s="63">
        <f>M11</f>
        <v>0</v>
      </c>
      <c r="AV11" s="63">
        <f>V11</f>
        <v>0</v>
      </c>
      <c r="AW11" s="63">
        <f>AE11</f>
        <v>0</v>
      </c>
      <c r="AX11" s="63">
        <f>AN11</f>
        <v>0</v>
      </c>
      <c r="AY11" s="63">
        <f>SUM(AT11:AW11)</f>
        <v>0</v>
      </c>
      <c r="AZ11" s="63" t="str">
        <f>IF(AY11&gt;=30,"◯","×")</f>
        <v>×</v>
      </c>
    </row>
    <row r="12" spans="2:53" ht="45" customHeight="1">
      <c r="B12" s="134" t="s">
        <v>419</v>
      </c>
      <c r="C12" s="201" t="s">
        <v>773</v>
      </c>
      <c r="D12" s="148"/>
      <c r="E12" s="62"/>
      <c r="K12" s="134" t="s">
        <v>419</v>
      </c>
      <c r="L12" s="201" t="s">
        <v>773</v>
      </c>
      <c r="M12" s="148"/>
      <c r="N12" s="62"/>
      <c r="T12" s="134" t="s">
        <v>419</v>
      </c>
      <c r="U12" s="201" t="s">
        <v>773</v>
      </c>
      <c r="V12" s="148"/>
      <c r="W12" s="62"/>
      <c r="AC12" s="134" t="s">
        <v>419</v>
      </c>
      <c r="AD12" s="201" t="s">
        <v>773</v>
      </c>
      <c r="AE12" s="148"/>
      <c r="AF12" s="62"/>
      <c r="AL12" s="134" t="s">
        <v>419</v>
      </c>
      <c r="AM12" s="201" t="s">
        <v>773</v>
      </c>
      <c r="AN12" s="148"/>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29" t="s">
        <v>420</v>
      </c>
      <c r="C13" s="201" t="s">
        <v>554</v>
      </c>
      <c r="D13" s="198"/>
      <c r="K13" s="129" t="s">
        <v>420</v>
      </c>
      <c r="L13" s="201" t="s">
        <v>554</v>
      </c>
      <c r="M13" s="198"/>
      <c r="T13" s="129" t="s">
        <v>420</v>
      </c>
      <c r="U13" s="201" t="s">
        <v>554</v>
      </c>
      <c r="V13" s="198"/>
      <c r="AC13" s="129" t="s">
        <v>420</v>
      </c>
      <c r="AD13" s="201" t="s">
        <v>554</v>
      </c>
      <c r="AE13" s="198"/>
      <c r="AL13" s="129" t="s">
        <v>420</v>
      </c>
      <c r="AM13" s="201" t="s">
        <v>554</v>
      </c>
      <c r="AN13" s="198"/>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29" t="s">
        <v>424</v>
      </c>
      <c r="C14" s="82" t="s">
        <v>560</v>
      </c>
      <c r="D14" s="148"/>
      <c r="E14" s="66"/>
      <c r="K14" s="129" t="s">
        <v>424</v>
      </c>
      <c r="L14" s="82" t="s">
        <v>560</v>
      </c>
      <c r="M14" s="148"/>
      <c r="N14" s="66"/>
      <c r="T14" s="129" t="s">
        <v>424</v>
      </c>
      <c r="U14" s="82" t="s">
        <v>560</v>
      </c>
      <c r="V14" s="148"/>
      <c r="W14" s="66"/>
      <c r="AC14" s="129" t="s">
        <v>424</v>
      </c>
      <c r="AD14" s="82" t="s">
        <v>560</v>
      </c>
      <c r="AE14" s="148"/>
      <c r="AF14" s="66"/>
      <c r="AL14" s="129" t="s">
        <v>424</v>
      </c>
      <c r="AM14" s="82" t="s">
        <v>560</v>
      </c>
      <c r="AN14" s="148"/>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29" t="s">
        <v>421</v>
      </c>
      <c r="C15" s="202" t="s">
        <v>499</v>
      </c>
      <c r="D15" s="148"/>
      <c r="K15" s="129" t="s">
        <v>421</v>
      </c>
      <c r="L15" s="202" t="s">
        <v>499</v>
      </c>
      <c r="M15" s="148"/>
      <c r="T15" s="129" t="s">
        <v>421</v>
      </c>
      <c r="U15" s="202" t="s">
        <v>499</v>
      </c>
      <c r="V15" s="148"/>
      <c r="AC15" s="129" t="s">
        <v>421</v>
      </c>
      <c r="AD15" s="202" t="s">
        <v>499</v>
      </c>
      <c r="AE15" s="148"/>
      <c r="AL15" s="129" t="s">
        <v>421</v>
      </c>
      <c r="AM15" s="202" t="s">
        <v>499</v>
      </c>
      <c r="AN15" s="148"/>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29" t="s">
        <v>422</v>
      </c>
      <c r="C16" s="203" t="s">
        <v>510</v>
      </c>
      <c r="D16" s="199"/>
      <c r="E16" s="103"/>
      <c r="F16" s="103"/>
      <c r="G16" s="103"/>
      <c r="H16" s="103"/>
      <c r="K16" s="129" t="s">
        <v>422</v>
      </c>
      <c r="L16" s="203" t="s">
        <v>510</v>
      </c>
      <c r="M16" s="199"/>
      <c r="N16" s="103"/>
      <c r="O16" s="103"/>
      <c r="P16" s="103"/>
      <c r="Q16" s="103"/>
      <c r="T16" s="129" t="s">
        <v>422</v>
      </c>
      <c r="U16" s="203" t="s">
        <v>510</v>
      </c>
      <c r="V16" s="199"/>
      <c r="W16" s="103"/>
      <c r="X16" s="103"/>
      <c r="Y16" s="103"/>
      <c r="Z16" s="103"/>
      <c r="AC16" s="129" t="s">
        <v>422</v>
      </c>
      <c r="AD16" s="203" t="s">
        <v>510</v>
      </c>
      <c r="AE16" s="199"/>
      <c r="AF16" s="103"/>
      <c r="AG16" s="103"/>
      <c r="AH16" s="103"/>
      <c r="AI16" s="103"/>
      <c r="AL16" s="129" t="s">
        <v>422</v>
      </c>
      <c r="AM16" s="203" t="s">
        <v>510</v>
      </c>
      <c r="AN16" s="199"/>
      <c r="AO16" s="103"/>
      <c r="AP16" s="103"/>
      <c r="AQ16" s="103"/>
      <c r="AR16" s="103"/>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29" t="s">
        <v>423</v>
      </c>
      <c r="C17" s="201" t="s">
        <v>547</v>
      </c>
      <c r="D17" s="301"/>
      <c r="E17" s="302"/>
      <c r="F17" s="302"/>
      <c r="G17" s="302"/>
      <c r="H17" s="303"/>
      <c r="K17" s="129" t="s">
        <v>423</v>
      </c>
      <c r="L17" s="201" t="s">
        <v>547</v>
      </c>
      <c r="M17" s="301"/>
      <c r="N17" s="302"/>
      <c r="O17" s="302"/>
      <c r="P17" s="302"/>
      <c r="Q17" s="303"/>
      <c r="T17" s="129" t="s">
        <v>423</v>
      </c>
      <c r="U17" s="201" t="s">
        <v>547</v>
      </c>
      <c r="V17" s="301"/>
      <c r="W17" s="302"/>
      <c r="X17" s="302"/>
      <c r="Y17" s="302"/>
      <c r="Z17" s="303"/>
      <c r="AC17" s="129" t="s">
        <v>423</v>
      </c>
      <c r="AD17" s="201" t="s">
        <v>547</v>
      </c>
      <c r="AE17" s="301"/>
      <c r="AF17" s="302"/>
      <c r="AG17" s="302"/>
      <c r="AH17" s="302"/>
      <c r="AI17" s="303"/>
      <c r="AL17" s="129" t="s">
        <v>423</v>
      </c>
      <c r="AM17" s="201" t="s">
        <v>547</v>
      </c>
      <c r="AN17" s="301"/>
      <c r="AO17" s="302"/>
      <c r="AP17" s="302"/>
      <c r="AQ17" s="302"/>
      <c r="AR17" s="303"/>
      <c r="AT17" s="131" t="str">
        <f>IF($D$16="◯","◯",IF(ISTEXT($D$17),"◯","具体的に記載してください。"))</f>
        <v>具体的に記載してください。</v>
      </c>
      <c r="AU17" s="131" t="str">
        <f>IF($M$16="◯","◯",IF(ISTEXT($M$17),"◯","具体的に記載してください。"))</f>
        <v>具体的に記載してください。</v>
      </c>
      <c r="AV17" s="131" t="str">
        <f>IF($V$16="◯","◯",IF(ISTEXT($V$17),"◯","具体的に記載してください。"))</f>
        <v>具体的に記載してください。</v>
      </c>
      <c r="AW17" s="131" t="str">
        <f>IF($AE$16="◯","◯",IF(ISTEXT($AE$17),"◯","具体的に記載してください。"))</f>
        <v>具体的に記載してください。</v>
      </c>
      <c r="AX17" s="131"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182" t="s">
        <v>509</v>
      </c>
      <c r="L19" s="182" t="s">
        <v>509</v>
      </c>
      <c r="U19" s="182" t="s">
        <v>509</v>
      </c>
      <c r="AD19" s="182" t="s">
        <v>509</v>
      </c>
      <c r="AM19" s="182" t="s">
        <v>509</v>
      </c>
    </row>
    <row r="20" spans="2:50">
      <c r="C20" s="75" t="s">
        <v>396</v>
      </c>
      <c r="D20" s="209" t="s">
        <v>561</v>
      </c>
      <c r="E20" s="85" t="s">
        <v>397</v>
      </c>
      <c r="F20" s="170" t="s">
        <v>548</v>
      </c>
      <c r="L20" s="75" t="s">
        <v>396</v>
      </c>
      <c r="M20" s="209" t="s">
        <v>561</v>
      </c>
      <c r="N20" s="85" t="s">
        <v>397</v>
      </c>
      <c r="O20" s="170" t="s">
        <v>548</v>
      </c>
      <c r="U20" s="75" t="s">
        <v>396</v>
      </c>
      <c r="V20" s="209" t="s">
        <v>561</v>
      </c>
      <c r="W20" s="85" t="s">
        <v>397</v>
      </c>
      <c r="X20" s="170" t="s">
        <v>548</v>
      </c>
      <c r="AD20" s="75" t="s">
        <v>396</v>
      </c>
      <c r="AE20" s="209" t="s">
        <v>561</v>
      </c>
      <c r="AF20" s="85" t="s">
        <v>397</v>
      </c>
      <c r="AG20" s="170" t="s">
        <v>548</v>
      </c>
      <c r="AM20" s="75" t="s">
        <v>396</v>
      </c>
      <c r="AN20" s="209" t="s">
        <v>561</v>
      </c>
      <c r="AO20" s="85" t="s">
        <v>397</v>
      </c>
      <c r="AP20" s="170" t="s">
        <v>548</v>
      </c>
    </row>
    <row r="21" spans="2:50">
      <c r="C21" s="179"/>
      <c r="D21" s="180"/>
      <c r="E21" s="181"/>
      <c r="F21" s="204"/>
      <c r="L21" s="179"/>
      <c r="M21" s="180"/>
      <c r="N21" s="181"/>
      <c r="O21" s="204"/>
      <c r="U21" s="179"/>
      <c r="V21" s="180"/>
      <c r="W21" s="181"/>
      <c r="X21" s="204"/>
      <c r="AD21" s="179"/>
      <c r="AE21" s="180"/>
      <c r="AF21" s="181"/>
      <c r="AG21" s="204"/>
      <c r="AM21" s="179"/>
      <c r="AN21" s="180"/>
      <c r="AO21" s="181"/>
      <c r="AP21" s="208"/>
    </row>
    <row r="22" spans="2:50">
      <c r="C22" s="179"/>
      <c r="D22" s="180"/>
      <c r="E22" s="181"/>
      <c r="F22" s="204"/>
      <c r="L22" s="179"/>
      <c r="M22" s="180"/>
      <c r="N22" s="181"/>
      <c r="O22" s="204"/>
      <c r="U22" s="179"/>
      <c r="V22" s="180"/>
      <c r="W22" s="181"/>
      <c r="X22" s="204"/>
      <c r="AD22" s="179"/>
      <c r="AE22" s="180"/>
      <c r="AF22" s="181"/>
      <c r="AG22" s="204"/>
      <c r="AM22" s="179"/>
      <c r="AN22" s="180"/>
      <c r="AO22" s="181"/>
      <c r="AP22" s="208"/>
    </row>
    <row r="23" spans="2:50">
      <c r="C23" s="179"/>
      <c r="D23" s="180"/>
      <c r="E23" s="181"/>
      <c r="F23" s="204"/>
      <c r="L23" s="179"/>
      <c r="M23" s="180"/>
      <c r="N23" s="181"/>
      <c r="O23" s="204"/>
      <c r="U23" s="179"/>
      <c r="V23" s="180"/>
      <c r="W23" s="181"/>
      <c r="X23" s="204"/>
      <c r="AD23" s="179"/>
      <c r="AE23" s="180"/>
      <c r="AF23" s="181"/>
      <c r="AG23" s="204"/>
      <c r="AM23" s="179"/>
      <c r="AN23" s="180"/>
      <c r="AO23" s="181"/>
      <c r="AP23" s="208"/>
    </row>
    <row r="24" spans="2:50">
      <c r="C24" s="179"/>
      <c r="D24" s="180"/>
      <c r="E24" s="181"/>
      <c r="F24" s="204"/>
      <c r="L24" s="179"/>
      <c r="M24" s="180"/>
      <c r="N24" s="181"/>
      <c r="O24" s="204"/>
      <c r="U24" s="179"/>
      <c r="V24" s="180"/>
      <c r="W24" s="181"/>
      <c r="X24" s="204"/>
      <c r="AD24" s="179"/>
      <c r="AE24" s="180"/>
      <c r="AF24" s="181"/>
      <c r="AG24" s="204"/>
      <c r="AM24" s="179"/>
      <c r="AN24" s="180"/>
      <c r="AO24" s="181"/>
      <c r="AP24" s="208"/>
    </row>
    <row r="25" spans="2:50">
      <c r="C25" s="179"/>
      <c r="D25" s="180"/>
      <c r="E25" s="181"/>
      <c r="F25" s="204"/>
      <c r="L25" s="179"/>
      <c r="M25" s="180"/>
      <c r="N25" s="181"/>
      <c r="O25" s="204"/>
      <c r="U25" s="179"/>
      <c r="V25" s="180"/>
      <c r="W25" s="181"/>
      <c r="X25" s="204"/>
      <c r="AD25" s="179"/>
      <c r="AE25" s="180"/>
      <c r="AF25" s="181"/>
      <c r="AG25" s="204"/>
      <c r="AM25" s="179"/>
      <c r="AN25" s="180"/>
      <c r="AO25" s="181"/>
      <c r="AP25" s="208"/>
    </row>
    <row r="26" spans="2:50">
      <c r="C26" s="179"/>
      <c r="D26" s="180"/>
      <c r="E26" s="181"/>
      <c r="F26" s="204"/>
      <c r="L26" s="179"/>
      <c r="M26" s="180"/>
      <c r="N26" s="181"/>
      <c r="O26" s="204"/>
      <c r="U26" s="179"/>
      <c r="V26" s="180"/>
      <c r="W26" s="181"/>
      <c r="X26" s="204"/>
      <c r="AD26" s="179"/>
      <c r="AE26" s="180"/>
      <c r="AF26" s="181"/>
      <c r="AG26" s="204"/>
      <c r="AM26" s="179"/>
      <c r="AN26" s="180"/>
      <c r="AO26" s="181"/>
      <c r="AP26" s="208"/>
    </row>
    <row r="27" spans="2:50">
      <c r="C27" s="179"/>
      <c r="D27" s="180"/>
      <c r="E27" s="181"/>
      <c r="F27" s="204"/>
      <c r="L27" s="179"/>
      <c r="M27" s="180"/>
      <c r="N27" s="181"/>
      <c r="O27" s="204"/>
      <c r="U27" s="179"/>
      <c r="V27" s="180"/>
      <c r="W27" s="181"/>
      <c r="X27" s="204"/>
      <c r="AD27" s="179"/>
      <c r="AE27" s="180"/>
      <c r="AF27" s="181"/>
      <c r="AG27" s="204"/>
      <c r="AM27" s="179"/>
      <c r="AN27" s="180"/>
      <c r="AO27" s="181"/>
      <c r="AP27" s="208"/>
    </row>
    <row r="28" spans="2:50">
      <c r="C28" s="179"/>
      <c r="D28" s="180"/>
      <c r="E28" s="181"/>
      <c r="F28" s="204"/>
      <c r="L28" s="179"/>
      <c r="M28" s="180"/>
      <c r="N28" s="181"/>
      <c r="O28" s="204"/>
      <c r="U28" s="179"/>
      <c r="V28" s="180"/>
      <c r="W28" s="181"/>
      <c r="X28" s="204"/>
      <c r="AD28" s="179"/>
      <c r="AE28" s="180"/>
      <c r="AF28" s="181"/>
      <c r="AG28" s="204"/>
      <c r="AM28" s="179"/>
      <c r="AN28" s="180"/>
      <c r="AO28" s="181"/>
      <c r="AP28" s="208"/>
    </row>
    <row r="29" spans="2:50">
      <c r="C29" s="179"/>
      <c r="D29" s="180"/>
      <c r="E29" s="181"/>
      <c r="F29" s="204"/>
      <c r="L29" s="179"/>
      <c r="M29" s="180"/>
      <c r="N29" s="181"/>
      <c r="O29" s="204"/>
      <c r="U29" s="179"/>
      <c r="V29" s="180"/>
      <c r="W29" s="181"/>
      <c r="X29" s="204"/>
      <c r="AD29" s="179"/>
      <c r="AE29" s="180"/>
      <c r="AF29" s="181"/>
      <c r="AG29" s="204"/>
      <c r="AM29" s="179"/>
      <c r="AN29" s="180"/>
      <c r="AO29" s="181"/>
      <c r="AP29" s="208"/>
    </row>
    <row r="30" spans="2:50">
      <c r="C30" s="179"/>
      <c r="D30" s="180"/>
      <c r="E30" s="181"/>
      <c r="F30" s="204"/>
      <c r="L30" s="179"/>
      <c r="M30" s="180"/>
      <c r="N30" s="181"/>
      <c r="O30" s="204"/>
      <c r="U30" s="179"/>
      <c r="V30" s="180"/>
      <c r="W30" s="181"/>
      <c r="X30" s="204"/>
      <c r="AD30" s="179"/>
      <c r="AE30" s="180"/>
      <c r="AF30" s="181"/>
      <c r="AG30" s="204"/>
      <c r="AM30" s="179"/>
      <c r="AN30" s="180"/>
      <c r="AO30" s="181"/>
      <c r="AP30" s="208"/>
    </row>
    <row r="31" spans="2:50">
      <c r="C31" s="179"/>
      <c r="D31" s="180"/>
      <c r="E31" s="181"/>
      <c r="F31" s="204"/>
      <c r="L31" s="179"/>
      <c r="M31" s="180"/>
      <c r="N31" s="181"/>
      <c r="O31" s="204"/>
      <c r="U31" s="179"/>
      <c r="V31" s="180"/>
      <c r="W31" s="181"/>
      <c r="X31" s="204"/>
      <c r="AD31" s="179"/>
      <c r="AE31" s="180"/>
      <c r="AF31" s="181"/>
      <c r="AG31" s="204"/>
      <c r="AM31" s="179"/>
      <c r="AN31" s="180"/>
      <c r="AO31" s="181"/>
      <c r="AP31" s="208"/>
    </row>
    <row r="32" spans="2:50">
      <c r="C32" s="179"/>
      <c r="D32" s="180"/>
      <c r="E32" s="181"/>
      <c r="F32" s="204"/>
      <c r="L32" s="179"/>
      <c r="M32" s="180"/>
      <c r="N32" s="181"/>
      <c r="O32" s="204"/>
      <c r="U32" s="179"/>
      <c r="V32" s="180"/>
      <c r="W32" s="181"/>
      <c r="X32" s="204"/>
      <c r="AD32" s="179"/>
      <c r="AE32" s="180"/>
      <c r="AF32" s="181"/>
      <c r="AG32" s="204"/>
      <c r="AM32" s="179"/>
      <c r="AN32" s="180"/>
      <c r="AO32" s="181"/>
      <c r="AP32" s="208"/>
    </row>
    <row r="33" spans="3:52">
      <c r="C33" s="179"/>
      <c r="D33" s="180"/>
      <c r="E33" s="181"/>
      <c r="F33" s="204"/>
      <c r="L33" s="179"/>
      <c r="M33" s="180"/>
      <c r="N33" s="181"/>
      <c r="O33" s="204"/>
      <c r="U33" s="179"/>
      <c r="V33" s="180"/>
      <c r="W33" s="181"/>
      <c r="X33" s="204"/>
      <c r="AD33" s="179"/>
      <c r="AE33" s="180"/>
      <c r="AF33" s="181"/>
      <c r="AG33" s="204"/>
      <c r="AM33" s="179"/>
      <c r="AN33" s="180"/>
      <c r="AO33" s="181"/>
      <c r="AP33" s="208"/>
    </row>
    <row r="34" spans="3:52">
      <c r="C34" s="179"/>
      <c r="D34" s="180"/>
      <c r="E34" s="181"/>
      <c r="F34" s="204"/>
      <c r="L34" s="179"/>
      <c r="M34" s="180"/>
      <c r="N34" s="181"/>
      <c r="O34" s="204"/>
      <c r="U34" s="179"/>
      <c r="V34" s="180"/>
      <c r="W34" s="181"/>
      <c r="X34" s="204"/>
      <c r="AD34" s="179"/>
      <c r="AE34" s="180"/>
      <c r="AF34" s="181"/>
      <c r="AG34" s="204"/>
      <c r="AM34" s="179"/>
      <c r="AN34" s="180"/>
      <c r="AO34" s="181"/>
      <c r="AP34" s="208"/>
    </row>
    <row r="35" spans="3:52">
      <c r="C35" s="75" t="s">
        <v>398</v>
      </c>
      <c r="D35" s="86">
        <f>SUM(D21:D34)</f>
        <v>0</v>
      </c>
      <c r="E35" s="74"/>
      <c r="F35" s="73"/>
      <c r="L35" s="75" t="s">
        <v>398</v>
      </c>
      <c r="M35" s="86">
        <f>SUM(M21:M34)</f>
        <v>0</v>
      </c>
      <c r="N35" s="74"/>
      <c r="O35" s="73"/>
      <c r="U35" s="75" t="s">
        <v>398</v>
      </c>
      <c r="V35" s="86">
        <f>SUM(V21:V34)</f>
        <v>0</v>
      </c>
      <c r="W35" s="74"/>
      <c r="X35" s="73"/>
      <c r="AD35" s="75" t="s">
        <v>398</v>
      </c>
      <c r="AE35" s="86">
        <f>SUM(AE21:AE34)</f>
        <v>0</v>
      </c>
      <c r="AF35" s="74"/>
      <c r="AG35" s="73"/>
      <c r="AM35" s="75" t="s">
        <v>398</v>
      </c>
      <c r="AN35" s="86">
        <f>SUM(AN21:AN34)</f>
        <v>0</v>
      </c>
      <c r="AO35" s="74"/>
      <c r="AP35" s="73"/>
      <c r="AT35" s="136">
        <f>D35</f>
        <v>0</v>
      </c>
      <c r="AU35" s="210">
        <f>M35</f>
        <v>0</v>
      </c>
      <c r="AV35" s="210">
        <f>V35</f>
        <v>0</v>
      </c>
      <c r="AW35" s="210">
        <f>AE35</f>
        <v>0</v>
      </c>
      <c r="AX35" s="210">
        <f>AN35</f>
        <v>0</v>
      </c>
      <c r="AY35" s="220">
        <f>SUM(AT35:AX35)</f>
        <v>0</v>
      </c>
      <c r="AZ35" s="64" t="str">
        <f>IF(AY35&gt;=900000,"◯","×")</f>
        <v>×</v>
      </c>
    </row>
    <row r="36" spans="3:52" ht="9.75" customHeight="1"/>
    <row r="37" spans="3:52" ht="7.5" customHeight="1"/>
    <row r="38" spans="3:52" ht="26.25" hidden="1" customHeight="1">
      <c r="C38" s="70" t="s">
        <v>395</v>
      </c>
      <c r="D38" s="140" t="str">
        <f>AT38</f>
        <v>該当する項目が全て選択・入力されているか確認してください。</v>
      </c>
      <c r="L38" s="70" t="s">
        <v>395</v>
      </c>
      <c r="M38" s="140" t="str">
        <f>AU38</f>
        <v>該当する項目が全て選択・入力されているか確認してください。</v>
      </c>
      <c r="U38" s="70" t="s">
        <v>395</v>
      </c>
      <c r="V38" s="79" t="str">
        <f>AV38</f>
        <v>該当する項目が全て選択・入力されているか確認してください。</v>
      </c>
      <c r="AD38" s="70" t="s">
        <v>395</v>
      </c>
      <c r="AE38" s="79" t="str">
        <f>AW38</f>
        <v>該当する項目が全て選択・入力されているか確認してください。</v>
      </c>
      <c r="AM38" s="70" t="s">
        <v>395</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394</v>
      </c>
      <c r="D39" s="140" t="str">
        <f>AT39</f>
        <v>金額を確認してください。</v>
      </c>
      <c r="L39" s="70" t="s">
        <v>394</v>
      </c>
      <c r="M39" s="140" t="str">
        <f>AU39</f>
        <v>金額を確認してください。</v>
      </c>
      <c r="U39" s="70" t="s">
        <v>394</v>
      </c>
      <c r="V39" s="79" t="str">
        <f>AV39</f>
        <v>金額を確認してください。</v>
      </c>
      <c r="AD39" s="70" t="s">
        <v>394</v>
      </c>
      <c r="AE39" s="79" t="str">
        <f>AW39</f>
        <v>金額を確認してください。</v>
      </c>
      <c r="AM39" s="70" t="s">
        <v>394</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184" t="str">
        <f>IF(AND((D38="◯"),(D39="◯")),"提出可能","提出不可")</f>
        <v>提出不可</v>
      </c>
      <c r="AU40" s="184" t="str">
        <f>IF(AND((M38="◯"),(M39="◯")),"提出可能","提出不可")</f>
        <v>提出不可</v>
      </c>
      <c r="AV40" s="184" t="str">
        <f>IF(AND((V38="◯"),(V39="◯")),"提出可能","提出不可")</f>
        <v>提出不可</v>
      </c>
      <c r="AW40" s="184" t="str">
        <f>IF(AND((AE38="◯"),(AE39="◯")),"提出可能","提出不可")</f>
        <v>提出不可</v>
      </c>
      <c r="AX40" s="184" t="str">
        <f>IF(AND((AN38="◯"),(AN39="◯")),"提出可能","提出不可")</f>
        <v>提出不可</v>
      </c>
    </row>
  </sheetData>
  <sheetProtection algorithmName="SHA-512" hashValue="SPHDx/hHjXZLq9d50JjmaFyBJyhD2EKM6FdHTIh6t+w6jfKUddGsx0RVMM+dWgMfgklgkvSBbflVOUWu9W8DNw==" saltValue="G2udWk9LSKOOyYrPnTJt6w==" spinCount="100000" sheet="1" formatCells="0" formatColumns="0" formatRows="0"/>
  <mergeCells count="20">
    <mergeCell ref="AN8:AR8"/>
    <mergeCell ref="AN9:AR9"/>
    <mergeCell ref="AN10:AR10"/>
    <mergeCell ref="AN17:AR17"/>
    <mergeCell ref="V8:Z8"/>
    <mergeCell ref="V9:Z9"/>
    <mergeCell ref="V10:Z10"/>
    <mergeCell ref="V17:Z17"/>
    <mergeCell ref="AE8:AI8"/>
    <mergeCell ref="AE9:AI9"/>
    <mergeCell ref="AE10:AI10"/>
    <mergeCell ref="AE17:AI17"/>
    <mergeCell ref="D8:H8"/>
    <mergeCell ref="D9:H9"/>
    <mergeCell ref="D10:H10"/>
    <mergeCell ref="D17:H17"/>
    <mergeCell ref="M8:Q8"/>
    <mergeCell ref="M9:Q9"/>
    <mergeCell ref="M10:Q10"/>
    <mergeCell ref="M17:Q17"/>
  </mergeCells>
  <phoneticPr fontId="1"/>
  <conditionalFormatting sqref="C21:C34">
    <cfRule type="expression" dxfId="224" priority="131">
      <formula>ISTEXT($C21)</formula>
    </cfRule>
  </conditionalFormatting>
  <conditionalFormatting sqref="D11">
    <cfRule type="expression" dxfId="223" priority="139">
      <formula>ISNUMBER($D$11)</formula>
    </cfRule>
  </conditionalFormatting>
  <conditionalFormatting sqref="D12">
    <cfRule type="expression" dxfId="222" priority="138">
      <formula>ISTEXT($D$12)</formula>
    </cfRule>
  </conditionalFormatting>
  <conditionalFormatting sqref="D13">
    <cfRule type="expression" dxfId="221" priority="137">
      <formula>ISTEXT($D$13)</formula>
    </cfRule>
  </conditionalFormatting>
  <conditionalFormatting sqref="D14">
    <cfRule type="expression" dxfId="220" priority="136">
      <formula>ISTEXT($D$14)</formula>
    </cfRule>
  </conditionalFormatting>
  <conditionalFormatting sqref="D15">
    <cfRule type="expression" dxfId="219" priority="135">
      <formula>ISTEXT($D$15)</formula>
    </cfRule>
  </conditionalFormatting>
  <conditionalFormatting sqref="D16">
    <cfRule type="expression" dxfId="218" priority="134">
      <formula>ISTEXT($D$16)</formula>
    </cfRule>
  </conditionalFormatting>
  <conditionalFormatting sqref="D21:D34">
    <cfRule type="expression" dxfId="217" priority="130">
      <formula>ISNUMBER($D21)</formula>
    </cfRule>
  </conditionalFormatting>
  <conditionalFormatting sqref="D38:D39">
    <cfRule type="expression" dxfId="216" priority="10">
      <formula>ISTEXT(D38)</formula>
    </cfRule>
  </conditionalFormatting>
  <conditionalFormatting sqref="D8:H8">
    <cfRule type="expression" dxfId="215" priority="143">
      <formula>ISTEXT($D$8)</formula>
    </cfRule>
  </conditionalFormatting>
  <conditionalFormatting sqref="D9:H9">
    <cfRule type="expression" dxfId="214" priority="142">
      <formula>ISTEXT($D$9)</formula>
    </cfRule>
    <cfRule type="expression" dxfId="213" priority="141">
      <formula>NOT($D8="その他")</formula>
    </cfRule>
    <cfRule type="expression" dxfId="212" priority="25">
      <formula>$D$8=""</formula>
    </cfRule>
  </conditionalFormatting>
  <conditionalFormatting sqref="D10:H10">
    <cfRule type="expression" dxfId="211" priority="140">
      <formula>ISTEXT($D$10)</formula>
    </cfRule>
  </conditionalFormatting>
  <conditionalFormatting sqref="D17:H17">
    <cfRule type="expression" dxfId="210" priority="133">
      <formula>ISTEXT($D$17)</formula>
    </cfRule>
    <cfRule type="expression" dxfId="209" priority="132">
      <formula>$D$16="◯"</formula>
    </cfRule>
  </conditionalFormatting>
  <conditionalFormatting sqref="E21:E34">
    <cfRule type="expression" dxfId="208" priority="129">
      <formula>ISTEXT($E21)</formula>
    </cfRule>
  </conditionalFormatting>
  <conditionalFormatting sqref="F21:F33">
    <cfRule type="expression" dxfId="207" priority="128">
      <formula>ISTEXT($F21)</formula>
    </cfRule>
  </conditionalFormatting>
  <conditionalFormatting sqref="H2">
    <cfRule type="containsBlanks" dxfId="206" priority="144">
      <formula>LEN(TRIM(H2))=0</formula>
    </cfRule>
    <cfRule type="containsBlanks" priority="145">
      <formula>LEN(TRIM(H2))=0</formula>
    </cfRule>
  </conditionalFormatting>
  <conditionalFormatting sqref="H5">
    <cfRule type="expression" dxfId="205" priority="127">
      <formula>ISTEXT($H5)</formula>
    </cfRule>
  </conditionalFormatting>
  <conditionalFormatting sqref="L21:L34">
    <cfRule type="expression" dxfId="204" priority="91">
      <formula>ISTEXT($L21)</formula>
    </cfRule>
  </conditionalFormatting>
  <conditionalFormatting sqref="M11">
    <cfRule type="expression" dxfId="203" priority="99">
      <formula>ISNUMBER($M$11)</formula>
    </cfRule>
  </conditionalFormatting>
  <conditionalFormatting sqref="M12">
    <cfRule type="expression" dxfId="202" priority="98">
      <formula>ISTEXT($M$12)</formula>
    </cfRule>
  </conditionalFormatting>
  <conditionalFormatting sqref="M13">
    <cfRule type="expression" dxfId="201" priority="97">
      <formula>ISTEXT($M$13)</formula>
    </cfRule>
  </conditionalFormatting>
  <conditionalFormatting sqref="M14">
    <cfRule type="expression" dxfId="200" priority="96">
      <formula>ISTEXT($M$14)</formula>
    </cfRule>
  </conditionalFormatting>
  <conditionalFormatting sqref="M15">
    <cfRule type="expression" dxfId="199" priority="95">
      <formula>ISTEXT($M$15)</formula>
    </cfRule>
  </conditionalFormatting>
  <conditionalFormatting sqref="M16">
    <cfRule type="expression" dxfId="198" priority="94">
      <formula>ISTEXT($M$16)</formula>
    </cfRule>
  </conditionalFormatting>
  <conditionalFormatting sqref="M21:M34">
    <cfRule type="expression" dxfId="197" priority="90">
      <formula>ISNUMBER($M21)</formula>
    </cfRule>
  </conditionalFormatting>
  <conditionalFormatting sqref="M38:M39">
    <cfRule type="expression" dxfId="196" priority="9">
      <formula>ISTEXT(M38)</formula>
    </cfRule>
  </conditionalFormatting>
  <conditionalFormatting sqref="M8:Q8">
    <cfRule type="expression" dxfId="195" priority="103">
      <formula>ISTEXT($M$8)</formula>
    </cfRule>
  </conditionalFormatting>
  <conditionalFormatting sqref="M9:Q9">
    <cfRule type="expression" dxfId="194" priority="24">
      <formula>$M$8=""</formula>
    </cfRule>
    <cfRule type="expression" dxfId="193" priority="102">
      <formula>ISTEXT($M$9)</formula>
    </cfRule>
    <cfRule type="expression" dxfId="192" priority="101">
      <formula>NOT($M$8="その他")</formula>
    </cfRule>
  </conditionalFormatting>
  <conditionalFormatting sqref="M10:Q10">
    <cfRule type="expression" dxfId="191" priority="100">
      <formula>ISTEXT($M$10)</formula>
    </cfRule>
  </conditionalFormatting>
  <conditionalFormatting sqref="M17:Q17">
    <cfRule type="expression" dxfId="190" priority="92">
      <formula>$M$16="◯"</formula>
    </cfRule>
    <cfRule type="expression" dxfId="189" priority="93">
      <formula>ISTEXT($M$17)</formula>
    </cfRule>
  </conditionalFormatting>
  <conditionalFormatting sqref="N21:N34">
    <cfRule type="expression" dxfId="188" priority="5">
      <formula>ISTEXT($N21)</formula>
    </cfRule>
  </conditionalFormatting>
  <conditionalFormatting sqref="O21:O33">
    <cfRule type="expression" dxfId="187" priority="88">
      <formula>ISTEXT($O21)</formula>
    </cfRule>
  </conditionalFormatting>
  <conditionalFormatting sqref="Q2">
    <cfRule type="containsBlanks" dxfId="186" priority="17">
      <formula>LEN(TRIM(Q2))=0</formula>
    </cfRule>
    <cfRule type="containsBlanks" priority="18">
      <formula>LEN(TRIM(Q2))=0</formula>
    </cfRule>
  </conditionalFormatting>
  <conditionalFormatting sqref="Q5">
    <cfRule type="expression" dxfId="185" priority="87">
      <formula>ISTEXT($H5)</formula>
    </cfRule>
  </conditionalFormatting>
  <conditionalFormatting sqref="U21:U34">
    <cfRule type="expression" dxfId="184" priority="1">
      <formula>ISTEXT($U21)</formula>
    </cfRule>
  </conditionalFormatting>
  <conditionalFormatting sqref="V11">
    <cfRule type="expression" dxfId="183" priority="79">
      <formula>ISNUMBER($V$11)</formula>
    </cfRule>
  </conditionalFormatting>
  <conditionalFormatting sqref="V12">
    <cfRule type="expression" dxfId="182" priority="78">
      <formula>ISTEXT($V$12)</formula>
    </cfRule>
  </conditionalFormatting>
  <conditionalFormatting sqref="V13">
    <cfRule type="expression" dxfId="181" priority="77">
      <formula>ISTEXT($V$13)</formula>
    </cfRule>
  </conditionalFormatting>
  <conditionalFormatting sqref="V14">
    <cfRule type="expression" dxfId="180" priority="76">
      <formula>ISTEXT($V$14)</formula>
    </cfRule>
  </conditionalFormatting>
  <conditionalFormatting sqref="V15">
    <cfRule type="expression" dxfId="179" priority="75">
      <formula>ISTEXT($V$15)</formula>
    </cfRule>
  </conditionalFormatting>
  <conditionalFormatting sqref="V16">
    <cfRule type="expression" dxfId="178" priority="74">
      <formula>ISTEXT($V$16)</formula>
    </cfRule>
  </conditionalFormatting>
  <conditionalFormatting sqref="V21:V34">
    <cfRule type="expression" dxfId="177" priority="70">
      <formula>ISNUMBER(V21)</formula>
    </cfRule>
  </conditionalFormatting>
  <conditionalFormatting sqref="V38:V39">
    <cfRule type="expression" dxfId="176" priority="8">
      <formula>ISTEXT(V38)</formula>
    </cfRule>
  </conditionalFormatting>
  <conditionalFormatting sqref="V8:Z8">
    <cfRule type="expression" dxfId="175" priority="83">
      <formula>ISTEXT($V$8)</formula>
    </cfRule>
  </conditionalFormatting>
  <conditionalFormatting sqref="V9:Z9">
    <cfRule type="expression" dxfId="174" priority="23">
      <formula>$V$8=""</formula>
    </cfRule>
    <cfRule type="expression" dxfId="173" priority="82">
      <formula>ISTEXT($V$9)</formula>
    </cfRule>
    <cfRule type="expression" dxfId="172" priority="81">
      <formula>NOT($V$8="その他")</formula>
    </cfRule>
  </conditionalFormatting>
  <conditionalFormatting sqref="V10:Z10">
    <cfRule type="expression" dxfId="171" priority="80">
      <formula>ISTEXT($V$10)</formula>
    </cfRule>
  </conditionalFormatting>
  <conditionalFormatting sqref="V17:Z17">
    <cfRule type="expression" dxfId="170" priority="72">
      <formula>$V$16="◯"</formula>
    </cfRule>
    <cfRule type="expression" dxfId="169" priority="73">
      <formula>ISTEXT($V$17)</formula>
    </cfRule>
  </conditionalFormatting>
  <conditionalFormatting sqref="W21:W34">
    <cfRule type="expression" dxfId="168" priority="4">
      <formula>ISTEXT($W21)</formula>
    </cfRule>
  </conditionalFormatting>
  <conditionalFormatting sqref="X21:X33">
    <cfRule type="expression" dxfId="167" priority="68">
      <formula>ISTEXT($X21)</formula>
    </cfRule>
  </conditionalFormatting>
  <conditionalFormatting sqref="Z2">
    <cfRule type="containsBlanks" priority="16">
      <formula>LEN(TRIM(Z2))=0</formula>
    </cfRule>
    <cfRule type="containsBlanks" dxfId="166" priority="15">
      <formula>LEN(TRIM(Z2))=0</formula>
    </cfRule>
  </conditionalFormatting>
  <conditionalFormatting sqref="Z5">
    <cfRule type="expression" dxfId="165" priority="67">
      <formula>ISTEXT($H5)</formula>
    </cfRule>
  </conditionalFormatting>
  <conditionalFormatting sqref="AD21:AD34">
    <cfRule type="expression" dxfId="164" priority="51">
      <formula>ISTEXT($AD21)</formula>
    </cfRule>
  </conditionalFormatting>
  <conditionalFormatting sqref="AE11">
    <cfRule type="expression" dxfId="163" priority="59">
      <formula>ISNUMBER($AE$11)</formula>
    </cfRule>
  </conditionalFormatting>
  <conditionalFormatting sqref="AE12">
    <cfRule type="expression" dxfId="162" priority="58">
      <formula>ISTEXT($AE$12)</formula>
    </cfRule>
  </conditionalFormatting>
  <conditionalFormatting sqref="AE13">
    <cfRule type="expression" dxfId="161" priority="57">
      <formula>ISTEXT($AE$13)</formula>
    </cfRule>
  </conditionalFormatting>
  <conditionalFormatting sqref="AE14">
    <cfRule type="expression" dxfId="160" priority="56">
      <formula>ISTEXT($AE$14)</formula>
    </cfRule>
  </conditionalFormatting>
  <conditionalFormatting sqref="AE15">
    <cfRule type="expression" dxfId="159" priority="55">
      <formula>ISTEXT($AE$15)</formula>
    </cfRule>
  </conditionalFormatting>
  <conditionalFormatting sqref="AE16">
    <cfRule type="expression" dxfId="158" priority="54">
      <formula>ISTEXT($AE$16)</formula>
    </cfRule>
  </conditionalFormatting>
  <conditionalFormatting sqref="AE21:AE34">
    <cfRule type="expression" dxfId="157" priority="50">
      <formula>ISNUMBER($AE21)</formula>
    </cfRule>
  </conditionalFormatting>
  <conditionalFormatting sqref="AE38:AE39">
    <cfRule type="expression" dxfId="156" priority="7">
      <formula>ISTEXT(AE38)</formula>
    </cfRule>
  </conditionalFormatting>
  <conditionalFormatting sqref="AE8:AI8">
    <cfRule type="expression" dxfId="155" priority="63">
      <formula>ISTEXT($AE$8)</formula>
    </cfRule>
  </conditionalFormatting>
  <conditionalFormatting sqref="AE9:AI9">
    <cfRule type="expression" dxfId="154" priority="61">
      <formula>NOT($AE$8="その他")</formula>
    </cfRule>
    <cfRule type="expression" dxfId="153" priority="62">
      <formula>ISTEXT($AE$9)</formula>
    </cfRule>
    <cfRule type="expression" dxfId="152" priority="22">
      <formula>$AE$8=""</formula>
    </cfRule>
  </conditionalFormatting>
  <conditionalFormatting sqref="AE10:AI10">
    <cfRule type="expression" dxfId="151" priority="60">
      <formula>ISTEXT($AE$10)</formula>
    </cfRule>
  </conditionalFormatting>
  <conditionalFormatting sqref="AE17:AI17">
    <cfRule type="expression" dxfId="150" priority="53">
      <formula>ISTEXT($AE$17)</formula>
    </cfRule>
    <cfRule type="expression" dxfId="149" priority="52">
      <formula>$AE$16="◯"</formula>
    </cfRule>
  </conditionalFormatting>
  <conditionalFormatting sqref="AF21:AF34">
    <cfRule type="expression" dxfId="148" priority="3">
      <formula>ISTEXT($AF21)</formula>
    </cfRule>
  </conditionalFormatting>
  <conditionalFormatting sqref="AG21:AG33">
    <cfRule type="expression" dxfId="147" priority="48">
      <formula>ISTEXT($AG21)</formula>
    </cfRule>
  </conditionalFormatting>
  <conditionalFormatting sqref="AI2">
    <cfRule type="containsBlanks" dxfId="146" priority="13">
      <formula>LEN(TRIM(AI2))=0</formula>
    </cfRule>
    <cfRule type="containsBlanks" priority="14">
      <formula>LEN(TRIM(AI2))=0</formula>
    </cfRule>
  </conditionalFormatting>
  <conditionalFormatting sqref="AI5">
    <cfRule type="expression" dxfId="145" priority="47">
      <formula>ISTEXT($H5)</formula>
    </cfRule>
  </conditionalFormatting>
  <conditionalFormatting sqref="AM21:AM34">
    <cfRule type="expression" dxfId="144" priority="31">
      <formula>ISTEXT($AM21)</formula>
    </cfRule>
  </conditionalFormatting>
  <conditionalFormatting sqref="AN11">
    <cfRule type="expression" dxfId="143" priority="39">
      <formula>ISNUMBER($AN$11)</formula>
    </cfRule>
  </conditionalFormatting>
  <conditionalFormatting sqref="AN12">
    <cfRule type="expression" dxfId="142" priority="38">
      <formula>ISTEXT($AN$12)</formula>
    </cfRule>
  </conditionalFormatting>
  <conditionalFormatting sqref="AN13">
    <cfRule type="expression" dxfId="141" priority="37">
      <formula>ISTEXT($AN$13)</formula>
    </cfRule>
  </conditionalFormatting>
  <conditionalFormatting sqref="AN14">
    <cfRule type="expression" dxfId="140" priority="36">
      <formula>ISTEXT($AN$14)</formula>
    </cfRule>
  </conditionalFormatting>
  <conditionalFormatting sqref="AN15">
    <cfRule type="expression" dxfId="139" priority="35">
      <formula>ISTEXT($AN$15)</formula>
    </cfRule>
  </conditionalFormatting>
  <conditionalFormatting sqref="AN16">
    <cfRule type="expression" dxfId="138" priority="34">
      <formula>ISTEXT($AN$16)</formula>
    </cfRule>
  </conditionalFormatting>
  <conditionalFormatting sqref="AN21:AN34">
    <cfRule type="expression" dxfId="137" priority="30">
      <formula>ISNUMBER($AN21)</formula>
    </cfRule>
  </conditionalFormatting>
  <conditionalFormatting sqref="AN38:AN39">
    <cfRule type="expression" dxfId="136" priority="6">
      <formula>ISTEXT(AN38)</formula>
    </cfRule>
  </conditionalFormatting>
  <conditionalFormatting sqref="AN8:AR8">
    <cfRule type="expression" dxfId="135" priority="43">
      <formula>ISTEXT($AN$8)</formula>
    </cfRule>
  </conditionalFormatting>
  <conditionalFormatting sqref="AN9:AR9">
    <cfRule type="expression" dxfId="134" priority="42">
      <formula>ISTEXT($AN$9)</formula>
    </cfRule>
    <cfRule type="expression" dxfId="133" priority="41">
      <formula>NOT($AN8="その他")</formula>
    </cfRule>
    <cfRule type="expression" dxfId="132" priority="21">
      <formula>$AN$8=""</formula>
    </cfRule>
  </conditionalFormatting>
  <conditionalFormatting sqref="AN10:AR10">
    <cfRule type="expression" dxfId="131" priority="40">
      <formula>ISTEXT($AN$10)</formula>
    </cfRule>
  </conditionalFormatting>
  <conditionalFormatting sqref="AN17:AR17">
    <cfRule type="expression" dxfId="130" priority="33">
      <formula>ISTEXT($AN$17)</formula>
    </cfRule>
    <cfRule type="expression" dxfId="129" priority="32">
      <formula>$AN$16="◯"</formula>
    </cfRule>
  </conditionalFormatting>
  <conditionalFormatting sqref="AO21:AO34">
    <cfRule type="expression" dxfId="128" priority="2">
      <formula>ISTEXT($AO21)</formula>
    </cfRule>
  </conditionalFormatting>
  <conditionalFormatting sqref="AP21:AP33">
    <cfRule type="expression" dxfId="127" priority="28">
      <formula>ISTEXT($AP21)</formula>
    </cfRule>
  </conditionalFormatting>
  <conditionalFormatting sqref="AR2">
    <cfRule type="containsBlanks" priority="12">
      <formula>LEN(TRIM(AR2))=0</formula>
    </cfRule>
    <cfRule type="containsBlanks" dxfId="126" priority="11">
      <formula>LEN(TRIM(AR2))=0</formula>
    </cfRule>
  </conditionalFormatting>
  <conditionalFormatting sqref="AR5">
    <cfRule type="expression" dxfId="125"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72"/>
      <c r="B1" s="72"/>
      <c r="C1" s="72"/>
      <c r="D1" s="72"/>
      <c r="E1" s="72"/>
      <c r="F1" s="72"/>
      <c r="G1" s="72"/>
      <c r="H1" s="72"/>
      <c r="I1" s="72"/>
    </row>
    <row r="2" spans="1:53">
      <c r="A2" s="72"/>
      <c r="B2" s="72"/>
      <c r="C2" s="72"/>
      <c r="D2" s="72"/>
      <c r="E2" s="72"/>
      <c r="F2" s="72"/>
      <c r="G2" s="69" t="s">
        <v>1</v>
      </c>
      <c r="H2" s="168">
        <f>'提出表（表紙）'!$I$2</f>
        <v>0</v>
      </c>
      <c r="I2" s="72"/>
      <c r="P2" s="69" t="s">
        <v>1</v>
      </c>
      <c r="Q2" s="168">
        <f>'提出表（表紙）'!$I$2</f>
        <v>0</v>
      </c>
      <c r="Y2" s="69" t="s">
        <v>1</v>
      </c>
      <c r="Z2" s="168">
        <f>'提出表（表紙）'!$I$2</f>
        <v>0</v>
      </c>
      <c r="AH2" s="69" t="s">
        <v>1</v>
      </c>
      <c r="AI2" s="168">
        <f>'提出表（表紙）'!$I$2</f>
        <v>0</v>
      </c>
      <c r="AQ2" s="69" t="s">
        <v>1</v>
      </c>
      <c r="AR2" s="168">
        <f>'提出表（表紙）'!$I$2</f>
        <v>0</v>
      </c>
    </row>
    <row r="3" spans="1:53">
      <c r="A3" s="72"/>
      <c r="B3" s="72"/>
      <c r="C3" s="72"/>
      <c r="D3" s="72"/>
      <c r="E3" s="72"/>
      <c r="F3" s="72"/>
      <c r="G3" s="69" t="s">
        <v>0</v>
      </c>
      <c r="H3" s="168" t="str">
        <f>'提出表（表紙）'!$I3</f>
        <v/>
      </c>
      <c r="I3" s="72"/>
      <c r="P3" s="69" t="s">
        <v>0</v>
      </c>
      <c r="Q3" s="168" t="str">
        <f>'提出表（表紙）'!$I3</f>
        <v/>
      </c>
      <c r="Y3" s="69" t="s">
        <v>0</v>
      </c>
      <c r="Z3" s="168" t="str">
        <f>'提出表（表紙）'!$I3</f>
        <v/>
      </c>
      <c r="AH3" s="69" t="s">
        <v>0</v>
      </c>
      <c r="AI3" s="168" t="str">
        <f>'提出表（表紙）'!$I3</f>
        <v/>
      </c>
      <c r="AQ3" s="69" t="s">
        <v>0</v>
      </c>
      <c r="AR3" s="168" t="str">
        <f>'提出表（表紙）'!$I3</f>
        <v/>
      </c>
    </row>
    <row r="4" spans="1:53">
      <c r="A4" s="72"/>
      <c r="B4" s="72"/>
      <c r="C4" s="72"/>
      <c r="D4" s="72"/>
      <c r="E4" s="72"/>
      <c r="F4" s="72"/>
      <c r="G4" s="72"/>
      <c r="H4" s="72"/>
      <c r="I4" s="72"/>
    </row>
    <row r="5" spans="1:53" ht="22.5" customHeight="1">
      <c r="A5" s="72"/>
      <c r="B5" s="72"/>
      <c r="C5" s="247" t="s">
        <v>1054</v>
      </c>
      <c r="D5" s="248"/>
      <c r="E5" s="72"/>
      <c r="F5" s="72"/>
      <c r="G5" s="243"/>
      <c r="H5" s="80"/>
      <c r="I5" s="72"/>
      <c r="L5" s="135" t="s">
        <v>1054</v>
      </c>
      <c r="M5" s="61"/>
      <c r="P5" s="71"/>
      <c r="Q5" s="137"/>
      <c r="U5" s="135" t="s">
        <v>1054</v>
      </c>
      <c r="V5" s="61"/>
      <c r="Y5" s="71"/>
      <c r="Z5" s="137"/>
      <c r="AD5" s="135" t="s">
        <v>1054</v>
      </c>
      <c r="AE5" s="61"/>
      <c r="AH5" s="71"/>
      <c r="AI5" s="137"/>
      <c r="AM5" s="135" t="s">
        <v>1054</v>
      </c>
      <c r="AN5" s="61"/>
      <c r="AQ5" s="71"/>
      <c r="AR5" s="137"/>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72"/>
      <c r="B6" s="72"/>
      <c r="C6" s="248"/>
      <c r="D6" s="248"/>
      <c r="E6" s="72"/>
      <c r="F6" s="72"/>
      <c r="G6" s="243"/>
      <c r="H6" s="98"/>
      <c r="I6" s="72"/>
      <c r="L6" s="61"/>
      <c r="M6" s="61"/>
      <c r="P6" s="71"/>
      <c r="Q6" s="67"/>
      <c r="U6" s="61"/>
      <c r="V6" s="61"/>
      <c r="Y6" s="71"/>
      <c r="Z6" s="67"/>
      <c r="AD6" s="61"/>
      <c r="AE6" s="61"/>
      <c r="AH6" s="71"/>
      <c r="AI6" s="67"/>
      <c r="AM6" s="61"/>
      <c r="AN6" s="61"/>
      <c r="AQ6" s="71"/>
      <c r="AR6" s="67"/>
    </row>
    <row r="7" spans="1:53">
      <c r="A7" s="72"/>
      <c r="B7" s="72"/>
      <c r="C7" s="244" t="s">
        <v>559</v>
      </c>
      <c r="D7" s="72"/>
      <c r="E7" s="72"/>
      <c r="F7" s="72"/>
      <c r="G7" s="72"/>
      <c r="H7" s="72"/>
      <c r="I7" s="72"/>
      <c r="L7" s="62" t="s">
        <v>559</v>
      </c>
      <c r="U7" s="62" t="s">
        <v>559</v>
      </c>
      <c r="AD7" s="62" t="s">
        <v>559</v>
      </c>
      <c r="AM7" s="62" t="s">
        <v>559</v>
      </c>
    </row>
    <row r="8" spans="1:53" ht="24.75" customHeight="1">
      <c r="A8" s="72"/>
      <c r="B8" s="249" t="s">
        <v>415</v>
      </c>
      <c r="C8" s="130" t="s">
        <v>497</v>
      </c>
      <c r="D8" s="304"/>
      <c r="E8" s="305"/>
      <c r="F8" s="305"/>
      <c r="G8" s="305"/>
      <c r="H8" s="306"/>
      <c r="I8" s="72"/>
      <c r="K8" s="77" t="s">
        <v>415</v>
      </c>
      <c r="L8" s="130" t="s">
        <v>497</v>
      </c>
      <c r="M8" s="304"/>
      <c r="N8" s="305"/>
      <c r="O8" s="305"/>
      <c r="P8" s="305"/>
      <c r="Q8" s="306"/>
      <c r="T8" s="77" t="s">
        <v>415</v>
      </c>
      <c r="U8" s="130" t="s">
        <v>497</v>
      </c>
      <c r="V8" s="304"/>
      <c r="W8" s="305"/>
      <c r="X8" s="305"/>
      <c r="Y8" s="305"/>
      <c r="Z8" s="306"/>
      <c r="AC8" s="77" t="s">
        <v>415</v>
      </c>
      <c r="AD8" s="130" t="s">
        <v>497</v>
      </c>
      <c r="AE8" s="304"/>
      <c r="AF8" s="305"/>
      <c r="AG8" s="305"/>
      <c r="AH8" s="305"/>
      <c r="AI8" s="306"/>
      <c r="AL8" s="77" t="s">
        <v>415</v>
      </c>
      <c r="AM8" s="130" t="s">
        <v>497</v>
      </c>
      <c r="AN8" s="304"/>
      <c r="AO8" s="305"/>
      <c r="AP8" s="305"/>
      <c r="AQ8" s="305"/>
      <c r="AR8" s="306"/>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577</v>
      </c>
    </row>
    <row r="9" spans="1:53" ht="32.25" customHeight="1">
      <c r="A9" s="72"/>
      <c r="B9" s="249" t="s">
        <v>416</v>
      </c>
      <c r="C9" s="130" t="s">
        <v>498</v>
      </c>
      <c r="D9" s="313"/>
      <c r="E9" s="314"/>
      <c r="F9" s="314"/>
      <c r="G9" s="314"/>
      <c r="H9" s="315"/>
      <c r="I9" s="72"/>
      <c r="K9" s="77" t="s">
        <v>416</v>
      </c>
      <c r="L9" s="130" t="s">
        <v>498</v>
      </c>
      <c r="M9" s="313"/>
      <c r="N9" s="314"/>
      <c r="O9" s="314"/>
      <c r="P9" s="314"/>
      <c r="Q9" s="315"/>
      <c r="T9" s="77" t="s">
        <v>416</v>
      </c>
      <c r="U9" s="130" t="s">
        <v>498</v>
      </c>
      <c r="V9" s="313"/>
      <c r="W9" s="314"/>
      <c r="X9" s="314"/>
      <c r="Y9" s="314"/>
      <c r="Z9" s="315"/>
      <c r="AC9" s="77" t="s">
        <v>416</v>
      </c>
      <c r="AD9" s="130" t="s">
        <v>498</v>
      </c>
      <c r="AE9" s="313"/>
      <c r="AF9" s="314"/>
      <c r="AG9" s="314"/>
      <c r="AH9" s="314"/>
      <c r="AI9" s="315"/>
      <c r="AL9" s="77" t="s">
        <v>416</v>
      </c>
      <c r="AM9" s="130" t="s">
        <v>498</v>
      </c>
      <c r="AN9" s="313"/>
      <c r="AO9" s="314"/>
      <c r="AP9" s="314"/>
      <c r="AQ9" s="314"/>
      <c r="AR9" s="315"/>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1:53" ht="48" customHeight="1">
      <c r="A10" s="72"/>
      <c r="B10" s="249" t="s">
        <v>417</v>
      </c>
      <c r="C10" s="130" t="s">
        <v>414</v>
      </c>
      <c r="D10" s="301"/>
      <c r="E10" s="302"/>
      <c r="F10" s="302"/>
      <c r="G10" s="302"/>
      <c r="H10" s="303"/>
      <c r="I10" s="72"/>
      <c r="K10" s="77" t="s">
        <v>417</v>
      </c>
      <c r="L10" s="130" t="s">
        <v>414</v>
      </c>
      <c r="M10" s="336"/>
      <c r="N10" s="337"/>
      <c r="O10" s="337"/>
      <c r="P10" s="337"/>
      <c r="Q10" s="338"/>
      <c r="T10" s="77" t="s">
        <v>417</v>
      </c>
      <c r="U10" s="130" t="s">
        <v>414</v>
      </c>
      <c r="V10" s="301"/>
      <c r="W10" s="302"/>
      <c r="X10" s="302"/>
      <c r="Y10" s="302"/>
      <c r="Z10" s="303"/>
      <c r="AC10" s="77" t="s">
        <v>417</v>
      </c>
      <c r="AD10" s="130" t="s">
        <v>414</v>
      </c>
      <c r="AE10" s="301"/>
      <c r="AF10" s="302"/>
      <c r="AG10" s="302"/>
      <c r="AH10" s="302"/>
      <c r="AI10" s="303"/>
      <c r="AL10" s="77" t="s">
        <v>417</v>
      </c>
      <c r="AM10" s="130" t="s">
        <v>414</v>
      </c>
      <c r="AN10" s="301"/>
      <c r="AO10" s="302"/>
      <c r="AP10" s="302"/>
      <c r="AQ10" s="302"/>
      <c r="AR10" s="30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1:53" ht="54.75" customHeight="1">
      <c r="A11" s="72"/>
      <c r="B11" s="249" t="s">
        <v>418</v>
      </c>
      <c r="C11" s="163" t="s">
        <v>576</v>
      </c>
      <c r="D11" s="148"/>
      <c r="E11" s="83"/>
      <c r="F11" s="81"/>
      <c r="G11" s="81"/>
      <c r="H11" s="81"/>
      <c r="I11" s="72"/>
      <c r="K11" s="77" t="s">
        <v>418</v>
      </c>
      <c r="L11" s="163" t="s">
        <v>576</v>
      </c>
      <c r="M11" s="148"/>
      <c r="N11" s="83"/>
      <c r="O11" s="81"/>
      <c r="P11" s="81"/>
      <c r="Q11" s="81"/>
      <c r="T11" s="77" t="s">
        <v>418</v>
      </c>
      <c r="U11" s="163" t="s">
        <v>576</v>
      </c>
      <c r="V11" s="148"/>
      <c r="W11" s="83"/>
      <c r="X11" s="81"/>
      <c r="Y11" s="81"/>
      <c r="Z11" s="81"/>
      <c r="AC11" s="77" t="s">
        <v>418</v>
      </c>
      <c r="AD11" s="163" t="s">
        <v>576</v>
      </c>
      <c r="AE11" s="148"/>
      <c r="AF11" s="83"/>
      <c r="AG11" s="81"/>
      <c r="AH11" s="81"/>
      <c r="AI11" s="81"/>
      <c r="AL11" s="77" t="s">
        <v>418</v>
      </c>
      <c r="AM11" s="163" t="s">
        <v>576</v>
      </c>
      <c r="AN11" s="148"/>
      <c r="AO11" s="83"/>
      <c r="AP11" s="81"/>
      <c r="AQ11" s="81"/>
      <c r="AR11" s="81"/>
      <c r="AT11" s="63">
        <f>D11</f>
        <v>0</v>
      </c>
      <c r="AU11" s="63">
        <f>M11</f>
        <v>0</v>
      </c>
      <c r="AV11" s="63">
        <f>V11</f>
        <v>0</v>
      </c>
      <c r="AW11" s="63">
        <f>AE11</f>
        <v>0</v>
      </c>
      <c r="AX11" s="63">
        <f>AN11</f>
        <v>0</v>
      </c>
      <c r="AY11" s="63">
        <f>SUM(AT11:AW11)</f>
        <v>0</v>
      </c>
      <c r="AZ11" s="63" t="str">
        <f>IF(AY11&gt;=30,"◯","×")</f>
        <v>×</v>
      </c>
    </row>
    <row r="12" spans="1:53" ht="45" customHeight="1">
      <c r="A12" s="72"/>
      <c r="B12" s="134" t="s">
        <v>419</v>
      </c>
      <c r="C12" s="201" t="s">
        <v>773</v>
      </c>
      <c r="D12" s="148"/>
      <c r="E12" s="244"/>
      <c r="F12" s="72"/>
      <c r="G12" s="72"/>
      <c r="H12" s="72"/>
      <c r="I12" s="72"/>
      <c r="K12" s="134" t="s">
        <v>419</v>
      </c>
      <c r="L12" s="201" t="s">
        <v>773</v>
      </c>
      <c r="M12" s="148"/>
      <c r="N12" s="62"/>
      <c r="T12" s="134" t="s">
        <v>419</v>
      </c>
      <c r="U12" s="201" t="s">
        <v>773</v>
      </c>
      <c r="V12" s="148"/>
      <c r="W12" s="62"/>
      <c r="AC12" s="134" t="s">
        <v>419</v>
      </c>
      <c r="AD12" s="201" t="s">
        <v>773</v>
      </c>
      <c r="AE12" s="148"/>
      <c r="AF12" s="62"/>
      <c r="AL12" s="134" t="s">
        <v>419</v>
      </c>
      <c r="AM12" s="201" t="s">
        <v>773</v>
      </c>
      <c r="AN12" s="148"/>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72"/>
      <c r="B13" s="129" t="s">
        <v>420</v>
      </c>
      <c r="C13" s="201" t="s">
        <v>554</v>
      </c>
      <c r="D13" s="198"/>
      <c r="E13" s="72"/>
      <c r="F13" s="72"/>
      <c r="G13" s="72"/>
      <c r="H13" s="72"/>
      <c r="I13" s="72"/>
      <c r="K13" s="129" t="s">
        <v>420</v>
      </c>
      <c r="L13" s="201" t="s">
        <v>554</v>
      </c>
      <c r="M13" s="198"/>
      <c r="T13" s="129" t="s">
        <v>420</v>
      </c>
      <c r="U13" s="201" t="s">
        <v>554</v>
      </c>
      <c r="V13" s="198"/>
      <c r="AC13" s="129" t="s">
        <v>420</v>
      </c>
      <c r="AD13" s="201" t="s">
        <v>554</v>
      </c>
      <c r="AE13" s="198"/>
      <c r="AL13" s="129" t="s">
        <v>420</v>
      </c>
      <c r="AM13" s="201" t="s">
        <v>554</v>
      </c>
      <c r="AN13" s="198"/>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72"/>
      <c r="B14" s="129" t="s">
        <v>424</v>
      </c>
      <c r="C14" s="82" t="s">
        <v>560</v>
      </c>
      <c r="D14" s="148"/>
      <c r="E14" s="250"/>
      <c r="F14" s="72"/>
      <c r="G14" s="72"/>
      <c r="H14" s="72"/>
      <c r="I14" s="72"/>
      <c r="K14" s="129" t="s">
        <v>424</v>
      </c>
      <c r="L14" s="82" t="s">
        <v>560</v>
      </c>
      <c r="M14" s="148"/>
      <c r="N14" s="66"/>
      <c r="T14" s="129" t="s">
        <v>424</v>
      </c>
      <c r="U14" s="82" t="s">
        <v>560</v>
      </c>
      <c r="V14" s="148"/>
      <c r="W14" s="66"/>
      <c r="AC14" s="129" t="s">
        <v>424</v>
      </c>
      <c r="AD14" s="82" t="s">
        <v>560</v>
      </c>
      <c r="AE14" s="148"/>
      <c r="AF14" s="66"/>
      <c r="AL14" s="129" t="s">
        <v>424</v>
      </c>
      <c r="AM14" s="82" t="s">
        <v>560</v>
      </c>
      <c r="AN14" s="148"/>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72"/>
      <c r="B15" s="129" t="s">
        <v>421</v>
      </c>
      <c r="C15" s="202" t="s">
        <v>499</v>
      </c>
      <c r="D15" s="148"/>
      <c r="E15" s="72"/>
      <c r="F15" s="72"/>
      <c r="G15" s="72"/>
      <c r="H15" s="72"/>
      <c r="I15" s="72"/>
      <c r="K15" s="129" t="s">
        <v>421</v>
      </c>
      <c r="L15" s="202" t="s">
        <v>499</v>
      </c>
      <c r="M15" s="148"/>
      <c r="T15" s="129" t="s">
        <v>421</v>
      </c>
      <c r="U15" s="202" t="s">
        <v>499</v>
      </c>
      <c r="V15" s="148"/>
      <c r="AC15" s="129" t="s">
        <v>421</v>
      </c>
      <c r="AD15" s="202" t="s">
        <v>499</v>
      </c>
      <c r="AE15" s="148"/>
      <c r="AL15" s="129" t="s">
        <v>421</v>
      </c>
      <c r="AM15" s="202" t="s">
        <v>499</v>
      </c>
      <c r="AN15" s="148"/>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72"/>
      <c r="B16" s="129" t="s">
        <v>422</v>
      </c>
      <c r="C16" s="203" t="s">
        <v>510</v>
      </c>
      <c r="D16" s="199"/>
      <c r="E16" s="103"/>
      <c r="F16" s="103"/>
      <c r="G16" s="103"/>
      <c r="H16" s="103"/>
      <c r="I16" s="72"/>
      <c r="K16" s="129" t="s">
        <v>422</v>
      </c>
      <c r="L16" s="203" t="s">
        <v>510</v>
      </c>
      <c r="M16" s="199"/>
      <c r="N16" s="103"/>
      <c r="O16" s="103"/>
      <c r="P16" s="103"/>
      <c r="Q16" s="103"/>
      <c r="T16" s="129" t="s">
        <v>422</v>
      </c>
      <c r="U16" s="203" t="s">
        <v>510</v>
      </c>
      <c r="V16" s="199"/>
      <c r="W16" s="103"/>
      <c r="X16" s="103"/>
      <c r="Y16" s="103"/>
      <c r="Z16" s="103"/>
      <c r="AC16" s="129" t="s">
        <v>422</v>
      </c>
      <c r="AD16" s="203" t="s">
        <v>510</v>
      </c>
      <c r="AE16" s="199"/>
      <c r="AF16" s="103"/>
      <c r="AG16" s="103"/>
      <c r="AH16" s="103"/>
      <c r="AI16" s="103"/>
      <c r="AL16" s="129" t="s">
        <v>422</v>
      </c>
      <c r="AM16" s="203" t="s">
        <v>510</v>
      </c>
      <c r="AN16" s="199"/>
      <c r="AO16" s="103"/>
      <c r="AP16" s="103"/>
      <c r="AQ16" s="103"/>
      <c r="AR16" s="103"/>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72"/>
      <c r="B17" s="129" t="s">
        <v>423</v>
      </c>
      <c r="C17" s="201" t="s">
        <v>547</v>
      </c>
      <c r="D17" s="301"/>
      <c r="E17" s="302"/>
      <c r="F17" s="302"/>
      <c r="G17" s="302"/>
      <c r="H17" s="303"/>
      <c r="I17" s="72"/>
      <c r="K17" s="129" t="s">
        <v>423</v>
      </c>
      <c r="L17" s="201" t="s">
        <v>547</v>
      </c>
      <c r="M17" s="301"/>
      <c r="N17" s="302"/>
      <c r="O17" s="302"/>
      <c r="P17" s="302"/>
      <c r="Q17" s="303"/>
      <c r="T17" s="129" t="s">
        <v>423</v>
      </c>
      <c r="U17" s="201" t="s">
        <v>547</v>
      </c>
      <c r="V17" s="301"/>
      <c r="W17" s="302"/>
      <c r="X17" s="302"/>
      <c r="Y17" s="302"/>
      <c r="Z17" s="303"/>
      <c r="AC17" s="129" t="s">
        <v>423</v>
      </c>
      <c r="AD17" s="201" t="s">
        <v>547</v>
      </c>
      <c r="AE17" s="301"/>
      <c r="AF17" s="302"/>
      <c r="AG17" s="302"/>
      <c r="AH17" s="302"/>
      <c r="AI17" s="303"/>
      <c r="AL17" s="129" t="s">
        <v>423</v>
      </c>
      <c r="AM17" s="201" t="s">
        <v>547</v>
      </c>
      <c r="AN17" s="301"/>
      <c r="AO17" s="302"/>
      <c r="AP17" s="302"/>
      <c r="AQ17" s="302"/>
      <c r="AR17" s="303"/>
      <c r="AT17" s="131" t="str">
        <f>IF($D$16="◯","◯",IF(ISTEXT($D$17),"◯","具体的に記載してください。"))</f>
        <v>具体的に記載してください。</v>
      </c>
      <c r="AU17" s="131" t="str">
        <f>IF($M$16="◯","◯",IF(ISTEXT($M$17),"◯","具体的に記載してください。"))</f>
        <v>具体的に記載してください。</v>
      </c>
      <c r="AV17" s="131" t="str">
        <f>IF($V$16="◯","◯",IF(ISTEXT($V$17),"◯","具体的に記載してください。"))</f>
        <v>具体的に記載してください。</v>
      </c>
      <c r="AW17" s="131" t="str">
        <f>IF($AE$16="◯","◯",IF(ISTEXT($AE$17),"◯","具体的に記載してください。"))</f>
        <v>具体的に記載してください。</v>
      </c>
      <c r="AX17" s="131" t="str">
        <f>IF($AN$16="◯","◯",IF(ISTEXT($AN$17),"◯","具体的に記載してください。"))</f>
        <v>具体的に記載してください。</v>
      </c>
    </row>
    <row r="18" spans="1:50">
      <c r="A18" s="72"/>
      <c r="B18" s="72"/>
      <c r="C18" s="251"/>
      <c r="D18" s="98"/>
      <c r="E18" s="98"/>
      <c r="F18" s="98"/>
      <c r="G18" s="98"/>
      <c r="H18" s="98"/>
      <c r="I18" s="72"/>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72"/>
      <c r="B19" s="72"/>
      <c r="C19" s="252" t="s">
        <v>509</v>
      </c>
      <c r="D19" s="72"/>
      <c r="E19" s="72"/>
      <c r="F19" s="72"/>
      <c r="G19" s="72"/>
      <c r="H19" s="72"/>
      <c r="I19" s="72"/>
      <c r="L19" s="182" t="s">
        <v>509</v>
      </c>
      <c r="U19" s="182" t="s">
        <v>509</v>
      </c>
      <c r="AD19" s="182" t="s">
        <v>509</v>
      </c>
      <c r="AM19" s="182" t="s">
        <v>509</v>
      </c>
    </row>
    <row r="20" spans="1:50">
      <c r="A20" s="72"/>
      <c r="B20" s="72"/>
      <c r="C20" s="75" t="s">
        <v>396</v>
      </c>
      <c r="D20" s="209" t="s">
        <v>561</v>
      </c>
      <c r="E20" s="85" t="s">
        <v>397</v>
      </c>
      <c r="F20" s="170" t="s">
        <v>548</v>
      </c>
      <c r="G20" s="72"/>
      <c r="H20" s="72"/>
      <c r="I20" s="72"/>
      <c r="L20" s="75" t="s">
        <v>396</v>
      </c>
      <c r="M20" s="209" t="s">
        <v>561</v>
      </c>
      <c r="N20" s="85" t="s">
        <v>397</v>
      </c>
      <c r="O20" s="170" t="s">
        <v>548</v>
      </c>
      <c r="U20" s="75" t="s">
        <v>396</v>
      </c>
      <c r="V20" s="209" t="s">
        <v>561</v>
      </c>
      <c r="W20" s="85" t="s">
        <v>397</v>
      </c>
      <c r="X20" s="170" t="s">
        <v>548</v>
      </c>
      <c r="AD20" s="75" t="s">
        <v>396</v>
      </c>
      <c r="AE20" s="209" t="s">
        <v>561</v>
      </c>
      <c r="AF20" s="85" t="s">
        <v>397</v>
      </c>
      <c r="AG20" s="170" t="s">
        <v>548</v>
      </c>
      <c r="AM20" s="75" t="s">
        <v>396</v>
      </c>
      <c r="AN20" s="209" t="s">
        <v>561</v>
      </c>
      <c r="AO20" s="85" t="s">
        <v>397</v>
      </c>
      <c r="AP20" s="170" t="s">
        <v>548</v>
      </c>
    </row>
    <row r="21" spans="1:50">
      <c r="A21" s="72"/>
      <c r="B21" s="72"/>
      <c r="C21" s="179"/>
      <c r="D21" s="180"/>
      <c r="E21" s="181"/>
      <c r="F21" s="204"/>
      <c r="G21" s="72"/>
      <c r="H21" s="72"/>
      <c r="I21" s="72"/>
      <c r="L21" s="179"/>
      <c r="M21" s="180"/>
      <c r="N21" s="181"/>
      <c r="O21" s="204"/>
      <c r="U21" s="179"/>
      <c r="V21" s="180"/>
      <c r="W21" s="181"/>
      <c r="X21" s="204"/>
      <c r="AD21" s="179"/>
      <c r="AE21" s="180"/>
      <c r="AF21" s="181"/>
      <c r="AG21" s="204"/>
      <c r="AM21" s="179"/>
      <c r="AN21" s="180"/>
      <c r="AO21" s="181"/>
      <c r="AP21" s="208"/>
    </row>
    <row r="22" spans="1:50">
      <c r="A22" s="72"/>
      <c r="B22" s="72"/>
      <c r="C22" s="179"/>
      <c r="D22" s="180"/>
      <c r="E22" s="181"/>
      <c r="F22" s="204"/>
      <c r="G22" s="72"/>
      <c r="H22" s="72"/>
      <c r="I22" s="72"/>
      <c r="L22" s="179"/>
      <c r="M22" s="180"/>
      <c r="N22" s="181"/>
      <c r="O22" s="204"/>
      <c r="U22" s="179"/>
      <c r="V22" s="180"/>
      <c r="W22" s="181"/>
      <c r="X22" s="204"/>
      <c r="AD22" s="179"/>
      <c r="AE22" s="180"/>
      <c r="AF22" s="181"/>
      <c r="AG22" s="204"/>
      <c r="AM22" s="179"/>
      <c r="AN22" s="180"/>
      <c r="AO22" s="181"/>
      <c r="AP22" s="208"/>
    </row>
    <row r="23" spans="1:50">
      <c r="A23" s="72"/>
      <c r="B23" s="72"/>
      <c r="C23" s="179"/>
      <c r="D23" s="180"/>
      <c r="E23" s="181"/>
      <c r="F23" s="204"/>
      <c r="G23" s="72"/>
      <c r="H23" s="72"/>
      <c r="I23" s="72"/>
      <c r="L23" s="179"/>
      <c r="M23" s="180"/>
      <c r="N23" s="181"/>
      <c r="O23" s="204"/>
      <c r="U23" s="179"/>
      <c r="V23" s="180"/>
      <c r="W23" s="181"/>
      <c r="X23" s="204"/>
      <c r="AD23" s="179"/>
      <c r="AE23" s="180"/>
      <c r="AF23" s="181"/>
      <c r="AG23" s="204"/>
      <c r="AM23" s="179"/>
      <c r="AN23" s="180"/>
      <c r="AO23" s="181"/>
      <c r="AP23" s="208"/>
    </row>
    <row r="24" spans="1:50">
      <c r="A24" s="72"/>
      <c r="B24" s="72"/>
      <c r="C24" s="179"/>
      <c r="D24" s="180"/>
      <c r="E24" s="181"/>
      <c r="F24" s="204"/>
      <c r="G24" s="72"/>
      <c r="H24" s="72"/>
      <c r="I24" s="72"/>
      <c r="L24" s="179"/>
      <c r="M24" s="180"/>
      <c r="N24" s="181"/>
      <c r="O24" s="204"/>
      <c r="U24" s="179"/>
      <c r="V24" s="180"/>
      <c r="W24" s="181"/>
      <c r="X24" s="204"/>
      <c r="AD24" s="179"/>
      <c r="AE24" s="180"/>
      <c r="AF24" s="181"/>
      <c r="AG24" s="204"/>
      <c r="AM24" s="179"/>
      <c r="AN24" s="180"/>
      <c r="AO24" s="181"/>
      <c r="AP24" s="208"/>
    </row>
    <row r="25" spans="1:50">
      <c r="A25" s="72"/>
      <c r="B25" s="72"/>
      <c r="C25" s="179"/>
      <c r="D25" s="180"/>
      <c r="E25" s="181"/>
      <c r="F25" s="204"/>
      <c r="G25" s="72"/>
      <c r="H25" s="72"/>
      <c r="I25" s="72"/>
      <c r="L25" s="179"/>
      <c r="M25" s="180"/>
      <c r="N25" s="181"/>
      <c r="O25" s="204"/>
      <c r="U25" s="179"/>
      <c r="V25" s="180"/>
      <c r="W25" s="181"/>
      <c r="X25" s="204"/>
      <c r="AD25" s="179"/>
      <c r="AE25" s="180"/>
      <c r="AF25" s="181"/>
      <c r="AG25" s="204"/>
      <c r="AM25" s="179"/>
      <c r="AN25" s="180"/>
      <c r="AO25" s="181"/>
      <c r="AP25" s="208"/>
    </row>
    <row r="26" spans="1:50">
      <c r="A26" s="72"/>
      <c r="B26" s="72"/>
      <c r="C26" s="179"/>
      <c r="D26" s="180"/>
      <c r="E26" s="181"/>
      <c r="F26" s="204"/>
      <c r="G26" s="72"/>
      <c r="H26" s="72"/>
      <c r="I26" s="72"/>
      <c r="L26" s="179"/>
      <c r="M26" s="180"/>
      <c r="N26" s="181"/>
      <c r="O26" s="204"/>
      <c r="U26" s="179"/>
      <c r="V26" s="180"/>
      <c r="W26" s="181"/>
      <c r="X26" s="204"/>
      <c r="AD26" s="179"/>
      <c r="AE26" s="180"/>
      <c r="AF26" s="181"/>
      <c r="AG26" s="204"/>
      <c r="AM26" s="179"/>
      <c r="AN26" s="180"/>
      <c r="AO26" s="181"/>
      <c r="AP26" s="208"/>
    </row>
    <row r="27" spans="1:50">
      <c r="A27" s="72"/>
      <c r="B27" s="72"/>
      <c r="C27" s="179"/>
      <c r="D27" s="180"/>
      <c r="E27" s="181"/>
      <c r="F27" s="204"/>
      <c r="G27" s="72"/>
      <c r="H27" s="72"/>
      <c r="I27" s="72"/>
      <c r="L27" s="179"/>
      <c r="M27" s="180"/>
      <c r="N27" s="181"/>
      <c r="O27" s="204"/>
      <c r="U27" s="179"/>
      <c r="V27" s="180"/>
      <c r="W27" s="181"/>
      <c r="X27" s="204"/>
      <c r="AD27" s="179"/>
      <c r="AE27" s="180"/>
      <c r="AF27" s="181"/>
      <c r="AG27" s="204"/>
      <c r="AM27" s="179"/>
      <c r="AN27" s="180"/>
      <c r="AO27" s="181"/>
      <c r="AP27" s="208"/>
    </row>
    <row r="28" spans="1:50">
      <c r="A28" s="72"/>
      <c r="B28" s="72"/>
      <c r="C28" s="179"/>
      <c r="D28" s="180"/>
      <c r="E28" s="181"/>
      <c r="F28" s="204"/>
      <c r="G28" s="72"/>
      <c r="H28" s="72"/>
      <c r="I28" s="72"/>
      <c r="L28" s="179"/>
      <c r="M28" s="180"/>
      <c r="N28" s="181"/>
      <c r="O28" s="204"/>
      <c r="U28" s="179"/>
      <c r="V28" s="180"/>
      <c r="W28" s="181"/>
      <c r="X28" s="204"/>
      <c r="AD28" s="179"/>
      <c r="AE28" s="180"/>
      <c r="AF28" s="181"/>
      <c r="AG28" s="204"/>
      <c r="AM28" s="179"/>
      <c r="AN28" s="180"/>
      <c r="AO28" s="181"/>
      <c r="AP28" s="208"/>
    </row>
    <row r="29" spans="1:50">
      <c r="A29" s="72"/>
      <c r="B29" s="72"/>
      <c r="C29" s="179"/>
      <c r="D29" s="180"/>
      <c r="E29" s="181"/>
      <c r="F29" s="204"/>
      <c r="G29" s="72"/>
      <c r="H29" s="72"/>
      <c r="I29" s="72"/>
      <c r="L29" s="179"/>
      <c r="M29" s="180"/>
      <c r="N29" s="181"/>
      <c r="O29" s="204"/>
      <c r="U29" s="179"/>
      <c r="V29" s="180"/>
      <c r="W29" s="181"/>
      <c r="X29" s="204"/>
      <c r="AD29" s="179"/>
      <c r="AE29" s="180"/>
      <c r="AF29" s="181"/>
      <c r="AG29" s="204"/>
      <c r="AM29" s="179"/>
      <c r="AN29" s="180"/>
      <c r="AO29" s="181"/>
      <c r="AP29" s="208"/>
    </row>
    <row r="30" spans="1:50">
      <c r="A30" s="72"/>
      <c r="B30" s="72"/>
      <c r="C30" s="179"/>
      <c r="D30" s="180"/>
      <c r="E30" s="181"/>
      <c r="F30" s="204"/>
      <c r="G30" s="72"/>
      <c r="H30" s="72"/>
      <c r="I30" s="72"/>
      <c r="L30" s="179"/>
      <c r="M30" s="180"/>
      <c r="N30" s="181"/>
      <c r="O30" s="204"/>
      <c r="U30" s="179"/>
      <c r="V30" s="180"/>
      <c r="W30" s="181"/>
      <c r="X30" s="204"/>
      <c r="AD30" s="179"/>
      <c r="AE30" s="180"/>
      <c r="AF30" s="181"/>
      <c r="AG30" s="204"/>
      <c r="AM30" s="179"/>
      <c r="AN30" s="180"/>
      <c r="AO30" s="181"/>
      <c r="AP30" s="208"/>
    </row>
    <row r="31" spans="1:50">
      <c r="A31" s="72"/>
      <c r="B31" s="72"/>
      <c r="C31" s="179"/>
      <c r="D31" s="180"/>
      <c r="E31" s="181"/>
      <c r="F31" s="204"/>
      <c r="G31" s="72"/>
      <c r="H31" s="72"/>
      <c r="I31" s="72"/>
      <c r="L31" s="179"/>
      <c r="M31" s="180"/>
      <c r="N31" s="181"/>
      <c r="O31" s="204"/>
      <c r="U31" s="179"/>
      <c r="V31" s="180"/>
      <c r="W31" s="181"/>
      <c r="X31" s="204"/>
      <c r="AD31" s="179"/>
      <c r="AE31" s="180"/>
      <c r="AF31" s="181"/>
      <c r="AG31" s="204"/>
      <c r="AM31" s="179"/>
      <c r="AN31" s="180"/>
      <c r="AO31" s="181"/>
      <c r="AP31" s="208"/>
    </row>
    <row r="32" spans="1:50">
      <c r="A32" s="72"/>
      <c r="B32" s="72"/>
      <c r="C32" s="179"/>
      <c r="D32" s="180"/>
      <c r="E32" s="181"/>
      <c r="F32" s="204"/>
      <c r="G32" s="72"/>
      <c r="H32" s="72"/>
      <c r="I32" s="72"/>
      <c r="L32" s="179"/>
      <c r="M32" s="180"/>
      <c r="N32" s="181"/>
      <c r="O32" s="204"/>
      <c r="U32" s="179"/>
      <c r="V32" s="180"/>
      <c r="W32" s="181"/>
      <c r="X32" s="204"/>
      <c r="AD32" s="179"/>
      <c r="AE32" s="180"/>
      <c r="AF32" s="181"/>
      <c r="AG32" s="204"/>
      <c r="AM32" s="179"/>
      <c r="AN32" s="180"/>
      <c r="AO32" s="181"/>
      <c r="AP32" s="208"/>
    </row>
    <row r="33" spans="1:52">
      <c r="A33" s="72"/>
      <c r="B33" s="72"/>
      <c r="C33" s="179"/>
      <c r="D33" s="180"/>
      <c r="E33" s="181"/>
      <c r="F33" s="204"/>
      <c r="G33" s="72"/>
      <c r="H33" s="72"/>
      <c r="I33" s="72"/>
      <c r="L33" s="179"/>
      <c r="M33" s="180"/>
      <c r="N33" s="181"/>
      <c r="O33" s="204"/>
      <c r="U33" s="179"/>
      <c r="V33" s="180"/>
      <c r="W33" s="181"/>
      <c r="X33" s="204"/>
      <c r="AD33" s="179"/>
      <c r="AE33" s="180"/>
      <c r="AF33" s="181"/>
      <c r="AG33" s="204"/>
      <c r="AM33" s="179"/>
      <c r="AN33" s="180"/>
      <c r="AO33" s="181"/>
      <c r="AP33" s="208"/>
    </row>
    <row r="34" spans="1:52">
      <c r="A34" s="72"/>
      <c r="B34" s="72"/>
      <c r="C34" s="179"/>
      <c r="D34" s="180"/>
      <c r="E34" s="181"/>
      <c r="F34" s="204"/>
      <c r="G34" s="72"/>
      <c r="H34" s="72"/>
      <c r="I34" s="72"/>
      <c r="L34" s="179"/>
      <c r="M34" s="180"/>
      <c r="N34" s="181"/>
      <c r="O34" s="204"/>
      <c r="U34" s="179"/>
      <c r="V34" s="180"/>
      <c r="W34" s="181"/>
      <c r="X34" s="204"/>
      <c r="AD34" s="179"/>
      <c r="AE34" s="180"/>
      <c r="AF34" s="181"/>
      <c r="AG34" s="204"/>
      <c r="AM34" s="179"/>
      <c r="AN34" s="180"/>
      <c r="AO34" s="181"/>
      <c r="AP34" s="208"/>
    </row>
    <row r="35" spans="1:52">
      <c r="A35" s="72"/>
      <c r="B35" s="72"/>
      <c r="C35" s="75" t="s">
        <v>398</v>
      </c>
      <c r="D35" s="86">
        <f>SUM(D21:D34)</f>
        <v>0</v>
      </c>
      <c r="E35" s="74"/>
      <c r="F35" s="73"/>
      <c r="G35" s="72"/>
      <c r="H35" s="72"/>
      <c r="I35" s="72"/>
      <c r="L35" s="75" t="s">
        <v>398</v>
      </c>
      <c r="M35" s="86">
        <f>SUM(M21:M34)</f>
        <v>0</v>
      </c>
      <c r="N35" s="74"/>
      <c r="O35" s="73"/>
      <c r="U35" s="75" t="s">
        <v>398</v>
      </c>
      <c r="V35" s="86">
        <f>SUM(V21:V34)</f>
        <v>0</v>
      </c>
      <c r="W35" s="74"/>
      <c r="X35" s="73"/>
      <c r="AD35" s="75" t="s">
        <v>398</v>
      </c>
      <c r="AE35" s="86">
        <f>SUM(AE21:AE34)</f>
        <v>0</v>
      </c>
      <c r="AF35" s="74"/>
      <c r="AG35" s="73"/>
      <c r="AM35" s="75" t="s">
        <v>398</v>
      </c>
      <c r="AN35" s="86">
        <f>SUM(AN21:AN34)</f>
        <v>0</v>
      </c>
      <c r="AO35" s="74"/>
      <c r="AP35" s="73"/>
      <c r="AT35" s="136">
        <f>D35</f>
        <v>0</v>
      </c>
      <c r="AU35" s="210">
        <f>M35</f>
        <v>0</v>
      </c>
      <c r="AV35" s="210">
        <f>V35</f>
        <v>0</v>
      </c>
      <c r="AW35" s="210">
        <f>AE35</f>
        <v>0</v>
      </c>
      <c r="AX35" s="210">
        <f>AN35</f>
        <v>0</v>
      </c>
      <c r="AY35" s="220">
        <f>SUM(AT35:AX35)</f>
        <v>0</v>
      </c>
      <c r="AZ35" s="64" t="str">
        <f>IF(AY35&gt;=900000,"◯","×")</f>
        <v>×</v>
      </c>
    </row>
    <row r="36" spans="1:52" ht="9.75" customHeight="1">
      <c r="A36" s="72"/>
      <c r="B36" s="72"/>
      <c r="C36" s="72"/>
      <c r="D36" s="72"/>
      <c r="E36" s="72"/>
      <c r="F36" s="72"/>
      <c r="G36" s="72"/>
      <c r="H36" s="72"/>
      <c r="I36" s="72"/>
    </row>
    <row r="37" spans="1:52" ht="7.5" customHeight="1">
      <c r="A37" s="72"/>
      <c r="B37" s="72"/>
      <c r="C37" s="72"/>
      <c r="D37" s="72"/>
      <c r="E37" s="72"/>
      <c r="F37" s="72"/>
      <c r="G37" s="72"/>
      <c r="H37" s="72"/>
      <c r="I37" s="72"/>
    </row>
    <row r="38" spans="1:52" ht="26.25" hidden="1" customHeight="1">
      <c r="C38" s="245" t="s">
        <v>395</v>
      </c>
      <c r="D38" s="246" t="str">
        <f>AT38</f>
        <v>該当する項目が全て選択・入力されているか確認してください。</v>
      </c>
      <c r="I38" s="72"/>
      <c r="L38" s="70" t="s">
        <v>395</v>
      </c>
      <c r="M38" s="140" t="str">
        <f>AU38</f>
        <v>該当する項目が全て選択・入力されているか確認してください。</v>
      </c>
      <c r="U38" s="70" t="s">
        <v>395</v>
      </c>
      <c r="V38" s="79" t="str">
        <f>AV38</f>
        <v>該当する項目が全て選択・入力されているか確認してください。</v>
      </c>
      <c r="AD38" s="70" t="s">
        <v>395</v>
      </c>
      <c r="AE38" s="79" t="str">
        <f>AW38</f>
        <v>該当する項目が全て選択・入力されているか確認してください。</v>
      </c>
      <c r="AM38" s="70" t="s">
        <v>395</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4.75" hidden="1" customHeight="1">
      <c r="C39" s="70" t="s">
        <v>394</v>
      </c>
      <c r="D39" s="140" t="str">
        <f>AT39</f>
        <v>金額を確認してください。</v>
      </c>
      <c r="I39" s="72"/>
      <c r="L39" s="70" t="s">
        <v>394</v>
      </c>
      <c r="M39" s="140" t="str">
        <f>AU39</f>
        <v>金額を確認してください。</v>
      </c>
      <c r="U39" s="70" t="s">
        <v>394</v>
      </c>
      <c r="V39" s="79" t="str">
        <f>AV39</f>
        <v>金額を確認してください。</v>
      </c>
      <c r="AD39" s="70" t="s">
        <v>394</v>
      </c>
      <c r="AE39" s="79" t="str">
        <f>AW39</f>
        <v>金額を確認してください。</v>
      </c>
      <c r="AM39" s="70" t="s">
        <v>394</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customHeight="1">
      <c r="I40" s="72"/>
      <c r="AT40" s="184" t="str">
        <f>IF(AND((D38="◯"),(D39="◯")),"提出可能","提出不可")</f>
        <v>提出不可</v>
      </c>
      <c r="AU40" s="184" t="str">
        <f>IF(AND((M38="◯"),(M39="◯")),"提出可能","提出不可")</f>
        <v>提出不可</v>
      </c>
      <c r="AV40" s="184" t="str">
        <f>IF(AND((V38="◯"),(V39="◯")),"提出可能","提出不可")</f>
        <v>提出不可</v>
      </c>
      <c r="AW40" s="184" t="str">
        <f>IF(AND((AE38="◯"),(AE39="◯")),"提出可能","提出不可")</f>
        <v>提出不可</v>
      </c>
      <c r="AX40" s="184" t="str">
        <f>IF(AND((AN38="◯"),(AN39="◯")),"提出可能","提出不可")</f>
        <v>提出不可</v>
      </c>
    </row>
  </sheetData>
  <sheetProtection algorithmName="SHA-512" hashValue="UVabzpCs9ozN201aVX4NwWGmnXOQHeXRum7DCQ4bOxPi7kpKokBV8A98262DeiLHx+ZaX+NTFgyRgWgjKMOOTw==" saltValue="vhhZpo7yuwI/sd3RG7HurA=="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34">
    <cfRule type="expression" dxfId="124" priority="95">
      <formula>ISTEXT($C21)</formula>
    </cfRule>
  </conditionalFormatting>
  <conditionalFormatting sqref="D11">
    <cfRule type="expression" dxfId="123" priority="103">
      <formula>ISNUMBER($D$11)</formula>
    </cfRule>
  </conditionalFormatting>
  <conditionalFormatting sqref="D12">
    <cfRule type="expression" dxfId="122" priority="102">
      <formula>ISTEXT($D$12)</formula>
    </cfRule>
  </conditionalFormatting>
  <conditionalFormatting sqref="D13">
    <cfRule type="expression" dxfId="121" priority="101">
      <formula>ISTEXT($D$13)</formula>
    </cfRule>
  </conditionalFormatting>
  <conditionalFormatting sqref="D14">
    <cfRule type="expression" dxfId="120" priority="100">
      <formula>ISTEXT($D$14)</formula>
    </cfRule>
  </conditionalFormatting>
  <conditionalFormatting sqref="D15">
    <cfRule type="expression" dxfId="119" priority="99">
      <formula>ISTEXT($D$15)</formula>
    </cfRule>
  </conditionalFormatting>
  <conditionalFormatting sqref="D16">
    <cfRule type="expression" dxfId="118" priority="98">
      <formula>ISTEXT($D$16)</formula>
    </cfRule>
  </conditionalFormatting>
  <conditionalFormatting sqref="D21:D34">
    <cfRule type="expression" dxfId="117" priority="94">
      <formula>ISNUMBER($D21)</formula>
    </cfRule>
  </conditionalFormatting>
  <conditionalFormatting sqref="D38:D39">
    <cfRule type="expression" dxfId="116" priority="14">
      <formula>ISTEXT(D38)</formula>
    </cfRule>
  </conditionalFormatting>
  <conditionalFormatting sqref="D8:H8">
    <cfRule type="expression" dxfId="115" priority="107">
      <formula>ISTEXT($D$8)</formula>
    </cfRule>
  </conditionalFormatting>
  <conditionalFormatting sqref="D9:H9">
    <cfRule type="expression" dxfId="114" priority="106">
      <formula>ISTEXT($D$9)</formula>
    </cfRule>
    <cfRule type="expression" dxfId="113" priority="105">
      <formula>NOT($D8="その他")</formula>
    </cfRule>
    <cfRule type="expression" dxfId="112" priority="27">
      <formula>$D$8=""</formula>
    </cfRule>
  </conditionalFormatting>
  <conditionalFormatting sqref="D10:H10">
    <cfRule type="expression" dxfId="111" priority="104">
      <formula>ISTEXT($D$10)</formula>
    </cfRule>
  </conditionalFormatting>
  <conditionalFormatting sqref="D17:H17">
    <cfRule type="expression" dxfId="110" priority="96">
      <formula>$D$16="◯"</formula>
    </cfRule>
    <cfRule type="expression" dxfId="109" priority="97">
      <formula>ISTEXT($D$17)</formula>
    </cfRule>
  </conditionalFormatting>
  <conditionalFormatting sqref="E21:E34">
    <cfRule type="expression" dxfId="108" priority="93">
      <formula>ISTEXT($E21)</formula>
    </cfRule>
  </conditionalFormatting>
  <conditionalFormatting sqref="F21:F33">
    <cfRule type="expression" dxfId="107" priority="92">
      <formula>ISTEXT($F21)</formula>
    </cfRule>
  </conditionalFormatting>
  <conditionalFormatting sqref="H2">
    <cfRule type="containsBlanks" priority="109">
      <formula>LEN(TRIM(H2))=0</formula>
    </cfRule>
    <cfRule type="containsBlanks" dxfId="106" priority="108">
      <formula>LEN(TRIM(H2))=0</formula>
    </cfRule>
  </conditionalFormatting>
  <conditionalFormatting sqref="H5">
    <cfRule type="expression" dxfId="105" priority="91">
      <formula>ISTEXT($H5)</formula>
    </cfRule>
  </conditionalFormatting>
  <conditionalFormatting sqref="L21:L34">
    <cfRule type="expression" dxfId="104" priority="78">
      <formula>ISTEXT($L21)</formula>
    </cfRule>
  </conditionalFormatting>
  <conditionalFormatting sqref="M11">
    <cfRule type="expression" dxfId="103" priority="86">
      <formula>ISNUMBER($M$11)</formula>
    </cfRule>
  </conditionalFormatting>
  <conditionalFormatting sqref="M12">
    <cfRule type="expression" dxfId="102" priority="85">
      <formula>ISTEXT($M$12)</formula>
    </cfRule>
  </conditionalFormatting>
  <conditionalFormatting sqref="M13">
    <cfRule type="expression" dxfId="101" priority="84">
      <formula>ISTEXT($M$13)</formula>
    </cfRule>
  </conditionalFormatting>
  <conditionalFormatting sqref="M14">
    <cfRule type="expression" dxfId="100" priority="83">
      <formula>ISTEXT($M$14)</formula>
    </cfRule>
  </conditionalFormatting>
  <conditionalFormatting sqref="M15">
    <cfRule type="expression" dxfId="99" priority="82">
      <formula>ISTEXT($M$15)</formula>
    </cfRule>
  </conditionalFormatting>
  <conditionalFormatting sqref="M16">
    <cfRule type="expression" dxfId="98" priority="81">
      <formula>ISTEXT($M$16)</formula>
    </cfRule>
  </conditionalFormatting>
  <conditionalFormatting sqref="M21:M34">
    <cfRule type="expression" dxfId="97" priority="77">
      <formula>ISNUMBER($M21)</formula>
    </cfRule>
  </conditionalFormatting>
  <conditionalFormatting sqref="M38:M39">
    <cfRule type="expression" dxfId="96" priority="13">
      <formula>ISTEXT(M38)</formula>
    </cfRule>
  </conditionalFormatting>
  <conditionalFormatting sqref="M8:Q8">
    <cfRule type="expression" dxfId="95" priority="4">
      <formula>ISTEXT($M$8)</formula>
    </cfRule>
  </conditionalFormatting>
  <conditionalFormatting sqref="M9:Q9">
    <cfRule type="expression" dxfId="94" priority="88">
      <formula>NOT($M$8="その他")</formula>
    </cfRule>
    <cfRule type="expression" dxfId="93" priority="26">
      <formula>$M$8=""</formula>
    </cfRule>
    <cfRule type="expression" dxfId="92" priority="89">
      <formula>ISTEXT($M$9)</formula>
    </cfRule>
  </conditionalFormatting>
  <conditionalFormatting sqref="M10:Q10">
    <cfRule type="expression" dxfId="91" priority="87">
      <formula>ISTEXT($M$10)</formula>
    </cfRule>
  </conditionalFormatting>
  <conditionalFormatting sqref="M17:Q17">
    <cfRule type="expression" dxfId="90" priority="80">
      <formula>ISTEXT($M$17)</formula>
    </cfRule>
    <cfRule type="expression" dxfId="89" priority="79">
      <formula>$M$16="◯"</formula>
    </cfRule>
  </conditionalFormatting>
  <conditionalFormatting sqref="N21:N34">
    <cfRule type="expression" dxfId="88" priority="9">
      <formula>ISTEXT($N21)</formula>
    </cfRule>
  </conditionalFormatting>
  <conditionalFormatting sqref="O21:O33">
    <cfRule type="expression" dxfId="87" priority="76">
      <formula>ISTEXT($O21)</formula>
    </cfRule>
  </conditionalFormatting>
  <conditionalFormatting sqref="Q2">
    <cfRule type="containsBlanks" dxfId="86" priority="21">
      <formula>LEN(TRIM(Q2))=0</formula>
    </cfRule>
    <cfRule type="containsBlanks" priority="22">
      <formula>LEN(TRIM(Q2))=0</formula>
    </cfRule>
  </conditionalFormatting>
  <conditionalFormatting sqref="Q5">
    <cfRule type="expression" dxfId="85" priority="75">
      <formula>ISTEXT($H5)</formula>
    </cfRule>
  </conditionalFormatting>
  <conditionalFormatting sqref="U21:U34">
    <cfRule type="expression" dxfId="84" priority="5">
      <formula>ISTEXT($U21)</formula>
    </cfRule>
  </conditionalFormatting>
  <conditionalFormatting sqref="V11">
    <cfRule type="expression" dxfId="83" priority="70">
      <formula>ISNUMBER($V$11)</formula>
    </cfRule>
  </conditionalFormatting>
  <conditionalFormatting sqref="V12">
    <cfRule type="expression" dxfId="82" priority="69">
      <formula>ISTEXT($V$12)</formula>
    </cfRule>
  </conditionalFormatting>
  <conditionalFormatting sqref="V13">
    <cfRule type="expression" dxfId="81" priority="68">
      <formula>ISTEXT($V$13)</formula>
    </cfRule>
  </conditionalFormatting>
  <conditionalFormatting sqref="V14">
    <cfRule type="expression" dxfId="80" priority="67">
      <formula>ISTEXT($V$14)</formula>
    </cfRule>
  </conditionalFormatting>
  <conditionalFormatting sqref="V15">
    <cfRule type="expression" dxfId="79" priority="66">
      <formula>ISTEXT($V$15)</formula>
    </cfRule>
  </conditionalFormatting>
  <conditionalFormatting sqref="V16">
    <cfRule type="expression" dxfId="78" priority="65">
      <formula>ISTEXT($V$16)</formula>
    </cfRule>
  </conditionalFormatting>
  <conditionalFormatting sqref="V21:V34">
    <cfRule type="expression" dxfId="77" priority="62">
      <formula>ISNUMBER(V21)</formula>
    </cfRule>
  </conditionalFormatting>
  <conditionalFormatting sqref="V38:V39">
    <cfRule type="expression" dxfId="76" priority="12">
      <formula>ISTEXT(V38)</formula>
    </cfRule>
  </conditionalFormatting>
  <conditionalFormatting sqref="V8:Z8">
    <cfRule type="expression" dxfId="75" priority="3">
      <formula>ISTEXT($V$8)</formula>
    </cfRule>
  </conditionalFormatting>
  <conditionalFormatting sqref="V9:Z9">
    <cfRule type="expression" dxfId="74" priority="72">
      <formula>NOT($V$8="その他")</formula>
    </cfRule>
    <cfRule type="expression" dxfId="73" priority="73">
      <formula>ISTEXT($V$9)</formula>
    </cfRule>
    <cfRule type="expression" dxfId="72" priority="25">
      <formula>$V$8=""</formula>
    </cfRule>
  </conditionalFormatting>
  <conditionalFormatting sqref="V10:Z10">
    <cfRule type="expression" dxfId="71" priority="71">
      <formula>ISTEXT($V$10)</formula>
    </cfRule>
  </conditionalFormatting>
  <conditionalFormatting sqref="V17:Z17">
    <cfRule type="expression" dxfId="70" priority="64">
      <formula>ISTEXT($V$17)</formula>
    </cfRule>
    <cfRule type="expression" dxfId="69" priority="63">
      <formula>$V$16="◯"</formula>
    </cfRule>
  </conditionalFormatting>
  <conditionalFormatting sqref="W21:W34">
    <cfRule type="expression" dxfId="68" priority="8">
      <formula>ISTEXT($W21)</formula>
    </cfRule>
  </conditionalFormatting>
  <conditionalFormatting sqref="X21:X33">
    <cfRule type="expression" dxfId="67" priority="61">
      <formula>ISTEXT($X21)</formula>
    </cfRule>
  </conditionalFormatting>
  <conditionalFormatting sqref="Z2">
    <cfRule type="containsBlanks" dxfId="66" priority="19">
      <formula>LEN(TRIM(Z2))=0</formula>
    </cfRule>
    <cfRule type="containsBlanks" priority="20">
      <formula>LEN(TRIM(Z2))=0</formula>
    </cfRule>
  </conditionalFormatting>
  <conditionalFormatting sqref="Z5">
    <cfRule type="expression" dxfId="65" priority="60">
      <formula>ISTEXT($H5)</formula>
    </cfRule>
  </conditionalFormatting>
  <conditionalFormatting sqref="AD21:AD34">
    <cfRule type="expression" dxfId="64" priority="47">
      <formula>ISTEXT($AD21)</formula>
    </cfRule>
  </conditionalFormatting>
  <conditionalFormatting sqref="AE11">
    <cfRule type="expression" dxfId="63" priority="55">
      <formula>ISNUMBER($AE$11)</formula>
    </cfRule>
  </conditionalFormatting>
  <conditionalFormatting sqref="AE12">
    <cfRule type="expression" dxfId="62" priority="54">
      <formula>ISTEXT($AE$12)</formula>
    </cfRule>
  </conditionalFormatting>
  <conditionalFormatting sqref="AE13">
    <cfRule type="expression" dxfId="61" priority="53">
      <formula>ISTEXT($AE$13)</formula>
    </cfRule>
  </conditionalFormatting>
  <conditionalFormatting sqref="AE14">
    <cfRule type="expression" dxfId="60" priority="52">
      <formula>ISTEXT($AE$14)</formula>
    </cfRule>
  </conditionalFormatting>
  <conditionalFormatting sqref="AE15">
    <cfRule type="expression" dxfId="59" priority="51">
      <formula>ISTEXT($AE$15)</formula>
    </cfRule>
  </conditionalFormatting>
  <conditionalFormatting sqref="AE16">
    <cfRule type="expression" dxfId="58" priority="50">
      <formula>ISTEXT($AE$16)</formula>
    </cfRule>
  </conditionalFormatting>
  <conditionalFormatting sqref="AE21:AE34">
    <cfRule type="expression" dxfId="57" priority="46">
      <formula>ISNUMBER($AE21)</formula>
    </cfRule>
  </conditionalFormatting>
  <conditionalFormatting sqref="AE38:AE39">
    <cfRule type="expression" dxfId="56" priority="11">
      <formula>ISTEXT(AE38)</formula>
    </cfRule>
  </conditionalFormatting>
  <conditionalFormatting sqref="AE8:AI8">
    <cfRule type="expression" dxfId="55" priority="2">
      <formula>ISTEXT($AE$8)</formula>
    </cfRule>
  </conditionalFormatting>
  <conditionalFormatting sqref="AE9:AI9">
    <cfRule type="expression" dxfId="54" priority="24">
      <formula>$AE$8=""</formula>
    </cfRule>
    <cfRule type="expression" dxfId="53" priority="58">
      <formula>ISTEXT($AE$9)</formula>
    </cfRule>
    <cfRule type="expression" dxfId="52" priority="57">
      <formula>NOT($AE$8="その他")</formula>
    </cfRule>
  </conditionalFormatting>
  <conditionalFormatting sqref="AE10:AI10">
    <cfRule type="expression" dxfId="51" priority="56">
      <formula>ISTEXT($AE$10)</formula>
    </cfRule>
  </conditionalFormatting>
  <conditionalFormatting sqref="AE17:AI17">
    <cfRule type="expression" dxfId="50" priority="49">
      <formula>ISTEXT($AE$17)</formula>
    </cfRule>
    <cfRule type="expression" dxfId="49" priority="48">
      <formula>$AE$16="◯"</formula>
    </cfRule>
  </conditionalFormatting>
  <conditionalFormatting sqref="AF21:AF34">
    <cfRule type="expression" dxfId="48" priority="7">
      <formula>ISTEXT($AF21)</formula>
    </cfRule>
  </conditionalFormatting>
  <conditionalFormatting sqref="AG21:AG33">
    <cfRule type="expression" dxfId="47" priority="45">
      <formula>ISTEXT($AG21)</formula>
    </cfRule>
  </conditionalFormatting>
  <conditionalFormatting sqref="AI2">
    <cfRule type="containsBlanks" priority="18">
      <formula>LEN(TRIM(AI2))=0</formula>
    </cfRule>
    <cfRule type="containsBlanks" dxfId="46" priority="17">
      <formula>LEN(TRIM(AI2))=0</formula>
    </cfRule>
  </conditionalFormatting>
  <conditionalFormatting sqref="AI5">
    <cfRule type="expression" dxfId="45" priority="44">
      <formula>ISTEXT($H5)</formula>
    </cfRule>
  </conditionalFormatting>
  <conditionalFormatting sqref="AM21:AM34">
    <cfRule type="expression" dxfId="44" priority="31">
      <formula>ISTEXT($AM21)</formula>
    </cfRule>
  </conditionalFormatting>
  <conditionalFormatting sqref="AN11">
    <cfRule type="expression" dxfId="43" priority="39">
      <formula>ISNUMBER($AN$11)</formula>
    </cfRule>
  </conditionalFormatting>
  <conditionalFormatting sqref="AN12">
    <cfRule type="expression" dxfId="42" priority="38">
      <formula>ISTEXT($AN$12)</formula>
    </cfRule>
  </conditionalFormatting>
  <conditionalFormatting sqref="AN13">
    <cfRule type="expression" dxfId="41" priority="37">
      <formula>ISTEXT($AN$13)</formula>
    </cfRule>
  </conditionalFormatting>
  <conditionalFormatting sqref="AN14">
    <cfRule type="expression" dxfId="40" priority="36">
      <formula>ISTEXT($AN$14)</formula>
    </cfRule>
  </conditionalFormatting>
  <conditionalFormatting sqref="AN15">
    <cfRule type="expression" dxfId="39" priority="35">
      <formula>ISTEXT($AN$15)</formula>
    </cfRule>
  </conditionalFormatting>
  <conditionalFormatting sqref="AN16">
    <cfRule type="expression" dxfId="38" priority="34">
      <formula>ISTEXT($AN$16)</formula>
    </cfRule>
  </conditionalFormatting>
  <conditionalFormatting sqref="AN21:AN34">
    <cfRule type="expression" dxfId="37" priority="30">
      <formula>ISNUMBER($AN21)</formula>
    </cfRule>
  </conditionalFormatting>
  <conditionalFormatting sqref="AN38:AN39">
    <cfRule type="expression" dxfId="36" priority="10">
      <formula>ISTEXT(AN38)</formula>
    </cfRule>
  </conditionalFormatting>
  <conditionalFormatting sqref="AN8:AR8">
    <cfRule type="expression" dxfId="35" priority="1">
      <formula>ISTEXT($AN$8)</formula>
    </cfRule>
  </conditionalFormatting>
  <conditionalFormatting sqref="AN9:AR9">
    <cfRule type="expression" dxfId="34" priority="23">
      <formula>$AN$8=""</formula>
    </cfRule>
    <cfRule type="expression" dxfId="33" priority="41">
      <formula>NOT($AN8="その他")</formula>
    </cfRule>
    <cfRule type="expression" dxfId="32" priority="42">
      <formula>ISTEXT($AN$9)</formula>
    </cfRule>
  </conditionalFormatting>
  <conditionalFormatting sqref="AN10:AR10">
    <cfRule type="expression" dxfId="31" priority="40">
      <formula>ISTEXT($AN$10)</formula>
    </cfRule>
  </conditionalFormatting>
  <conditionalFormatting sqref="AN17:AR17">
    <cfRule type="expression" dxfId="30" priority="33">
      <formula>ISTEXT($AN$17)</formula>
    </cfRule>
    <cfRule type="expression" dxfId="29" priority="32">
      <formula>$AN$16="◯"</formula>
    </cfRule>
  </conditionalFormatting>
  <conditionalFormatting sqref="AO21:AO34">
    <cfRule type="expression" dxfId="28" priority="6">
      <formula>ISTEXT($AO21)</formula>
    </cfRule>
  </conditionalFormatting>
  <conditionalFormatting sqref="AP21:AP33">
    <cfRule type="expression" dxfId="27" priority="29">
      <formula>ISTEXT($AP21)</formula>
    </cfRule>
  </conditionalFormatting>
  <conditionalFormatting sqref="AR2">
    <cfRule type="containsBlanks" dxfId="26" priority="15">
      <formula>LEN(TRIM(AR2))=0</formula>
    </cfRule>
    <cfRule type="containsBlanks" priority="16">
      <formula>LEN(TRIM(AR2))=0</formula>
    </cfRule>
  </conditionalFormatting>
  <conditionalFormatting sqref="AR5">
    <cfRule type="expression" dxfId="25" priority="28">
      <formula>ISTEXT($H5)</formula>
    </cfRule>
  </conditionalFormatting>
  <pageMargins left="0.7" right="0.7" top="0.75" bottom="0.75" header="0.3" footer="0.3"/>
  <pageSetup paperSize="9" scale="94"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39"/>
    </row>
    <row r="3" spans="2:11">
      <c r="G3" s="69" t="s">
        <v>1</v>
      </c>
      <c r="H3" s="168">
        <f>'提出表（表紙）'!I2</f>
        <v>0</v>
      </c>
      <c r="I3" s="200"/>
      <c r="J3" s="139"/>
    </row>
    <row r="4" spans="2:11">
      <c r="G4" s="69" t="s">
        <v>0</v>
      </c>
      <c r="H4" s="168" t="str">
        <f>'提出表（表紙）'!I3</f>
        <v/>
      </c>
      <c r="I4" s="200"/>
      <c r="J4" s="139"/>
    </row>
    <row r="5" spans="2:11" ht="6.75" customHeight="1">
      <c r="J5" s="139"/>
    </row>
    <row r="6" spans="2:11" ht="21" customHeight="1">
      <c r="B6" s="84" t="s">
        <v>764</v>
      </c>
      <c r="C6" s="84"/>
      <c r="D6" s="61"/>
      <c r="G6" s="71"/>
      <c r="H6" s="137"/>
      <c r="I6" s="137"/>
      <c r="J6" s="139"/>
      <c r="K6" s="68" t="e">
        <f>IF(AND(D38="◯",D39="◯"),"提出可能","提出不可")</f>
        <v>#DIV/0!</v>
      </c>
    </row>
    <row r="7" spans="2:11" ht="15.75" customHeight="1">
      <c r="C7" s="173" t="s">
        <v>559</v>
      </c>
      <c r="J7" s="139"/>
      <c r="K7" s="68"/>
    </row>
    <row r="8" spans="2:11" ht="36" customHeight="1">
      <c r="B8" s="77" t="s">
        <v>436</v>
      </c>
      <c r="C8" s="130" t="s">
        <v>434</v>
      </c>
      <c r="D8" s="145"/>
      <c r="E8" s="96"/>
      <c r="F8" s="97"/>
      <c r="H8" s="67"/>
      <c r="J8" s="139"/>
      <c r="K8" s="68" t="str">
        <f>IF(ISNUMBER(D8),"◯","基本金組入前年度収支差額を入力してください。")</f>
        <v>基本金組入前年度収支差額を入力してください。</v>
      </c>
    </row>
    <row r="9" spans="2:11" ht="28.5" customHeight="1">
      <c r="B9" s="77" t="s">
        <v>431</v>
      </c>
      <c r="C9" s="130" t="s">
        <v>435</v>
      </c>
      <c r="D9" s="145"/>
      <c r="E9" s="101"/>
      <c r="J9" s="139"/>
      <c r="K9" s="68" t="str">
        <f>IF(ISNUMBER(D9),"◯","事業収入を入力してください。")</f>
        <v>事業収入を入力してください。</v>
      </c>
    </row>
    <row r="10" spans="2:11" ht="24.75" customHeight="1">
      <c r="B10" s="62" t="s">
        <v>433</v>
      </c>
      <c r="C10" s="130" t="s">
        <v>500</v>
      </c>
      <c r="D10" s="133" t="e">
        <f>D8/D9</f>
        <v>#DIV/0!</v>
      </c>
      <c r="E10" s="98"/>
      <c r="J10" s="139"/>
      <c r="K10" s="68" t="s">
        <v>488</v>
      </c>
    </row>
    <row r="11" spans="2:11" ht="29.25" customHeight="1">
      <c r="B11" s="62" t="s">
        <v>437</v>
      </c>
      <c r="C11" s="130" t="s">
        <v>501</v>
      </c>
      <c r="D11" s="141" t="e">
        <f>IF(D10&lt;0,"◯","×")</f>
        <v>#DIV/0!</v>
      </c>
      <c r="E11" s="98"/>
      <c r="J11" s="139"/>
      <c r="K11" s="68" t="e">
        <f>IF(D11="◯","◯","×")</f>
        <v>#DIV/0!</v>
      </c>
    </row>
    <row r="12" spans="2:11" ht="18" customHeight="1">
      <c r="C12" s="132" t="s">
        <v>487</v>
      </c>
      <c r="D12" s="100" t="s">
        <v>598</v>
      </c>
      <c r="E12" s="99" t="s">
        <v>604</v>
      </c>
      <c r="F12" s="99" t="s">
        <v>774</v>
      </c>
      <c r="J12" s="139"/>
      <c r="K12" s="68"/>
    </row>
    <row r="13" spans="2:11" ht="31.5" customHeight="1">
      <c r="B13" s="77" t="s">
        <v>438</v>
      </c>
      <c r="C13" s="82" t="s">
        <v>502</v>
      </c>
      <c r="D13" s="146"/>
      <c r="E13" s="146"/>
      <c r="F13" s="146"/>
      <c r="J13" s="139"/>
      <c r="K13" s="68" t="str">
        <f>IF(AND(ISNUMBER(D13),ISNUMBER(E13),ISNUMBER(F13)),"◯","×")</f>
        <v>×</v>
      </c>
    </row>
    <row r="14" spans="2:11" ht="32.25" customHeight="1">
      <c r="B14" s="77" t="s">
        <v>439</v>
      </c>
      <c r="C14" s="82" t="s">
        <v>503</v>
      </c>
      <c r="D14" s="146"/>
      <c r="E14" s="146"/>
      <c r="F14" s="146"/>
      <c r="J14" s="139"/>
      <c r="K14" s="68" t="str">
        <f>IF(AND(ISNUMBER(D14),ISNUMBER(E14),ISNUMBER(F14)),"◯","×")</f>
        <v>×</v>
      </c>
    </row>
    <row r="15" spans="2:11" ht="36" customHeight="1">
      <c r="B15" s="62" t="s">
        <v>440</v>
      </c>
      <c r="C15" s="89" t="s">
        <v>508</v>
      </c>
      <c r="D15" s="141" t="str">
        <f>IF(AND(D13&gt;D14,E13&gt;E14,F13&gt;F14),"◯","×")</f>
        <v>×</v>
      </c>
      <c r="E15" s="98"/>
      <c r="J15" s="139"/>
      <c r="K15" s="68" t="str">
        <f>IF(D15="◯","◯","×")</f>
        <v>×</v>
      </c>
    </row>
    <row r="16" spans="2:11" ht="26.25" customHeight="1">
      <c r="B16" s="62" t="s">
        <v>441</v>
      </c>
      <c r="C16" s="89" t="s">
        <v>504</v>
      </c>
      <c r="D16" s="237"/>
      <c r="E16" s="98"/>
      <c r="J16" s="139"/>
      <c r="K16" s="68" t="str">
        <f>IF(ISTEXT(D16),"◯","経営計画の承認日を入力してください。")</f>
        <v>経営計画の承認日を入力してください。</v>
      </c>
    </row>
    <row r="17" spans="2:11" ht="29.25" customHeight="1">
      <c r="B17" s="62" t="s">
        <v>442</v>
      </c>
      <c r="C17" s="89" t="s">
        <v>505</v>
      </c>
      <c r="D17" s="237"/>
      <c r="E17" s="98"/>
      <c r="J17" s="139"/>
      <c r="K17" s="68" t="str">
        <f>IF(ISTEXT(D17),"◯","取組開始時期を入力してください。")</f>
        <v>取組開始時期を入力してください。</v>
      </c>
    </row>
    <row r="18" spans="2:11" ht="28.5" customHeight="1">
      <c r="B18" s="62" t="s">
        <v>430</v>
      </c>
      <c r="C18" s="89" t="s">
        <v>506</v>
      </c>
      <c r="D18" s="237"/>
      <c r="E18" s="98"/>
      <c r="J18" s="139"/>
      <c r="K18" s="68" t="str">
        <f>IF(ISTEXT(D18),"◯","達成見込み時期を入力してください。")</f>
        <v>達成見込み時期を入力してください。</v>
      </c>
    </row>
    <row r="19" spans="2:11" ht="34.5" customHeight="1">
      <c r="B19" s="62" t="s">
        <v>443</v>
      </c>
      <c r="C19" s="89" t="s">
        <v>432</v>
      </c>
      <c r="D19" s="142"/>
      <c r="E19" s="98"/>
      <c r="J19" s="139"/>
      <c r="K19" s="68" t="str">
        <f>IF(D19="◯","◯","×")</f>
        <v>×</v>
      </c>
    </row>
    <row r="20" spans="2:11" ht="36" customHeight="1">
      <c r="B20" s="62" t="s">
        <v>444</v>
      </c>
      <c r="C20" s="89" t="s">
        <v>507</v>
      </c>
      <c r="D20" s="147"/>
      <c r="E20" s="72"/>
      <c r="J20" s="139"/>
      <c r="K20" s="68" t="str">
        <f>IF(ISTEXT(D20),"◯","評価者を入力してください。")</f>
        <v>評価者を入力してください。</v>
      </c>
    </row>
    <row r="21" spans="2:11" ht="39" customHeight="1">
      <c r="B21" s="62" t="s">
        <v>445</v>
      </c>
      <c r="C21" s="89" t="s">
        <v>446</v>
      </c>
      <c r="D21" s="142"/>
      <c r="J21" s="139"/>
      <c r="K21" s="68" t="str">
        <f>IF(D21="◯","◯","×")</f>
        <v>×</v>
      </c>
    </row>
    <row r="22" spans="2:11" ht="6" customHeight="1">
      <c r="B22" s="62"/>
      <c r="C22" s="72"/>
      <c r="D22" s="98"/>
      <c r="J22" s="139"/>
      <c r="K22" s="68"/>
    </row>
    <row r="23" spans="2:11">
      <c r="C23" s="182" t="s">
        <v>509</v>
      </c>
      <c r="J23" s="139"/>
      <c r="K23" s="68"/>
    </row>
    <row r="24" spans="2:11">
      <c r="C24" s="75" t="s">
        <v>396</v>
      </c>
      <c r="D24" s="209" t="s">
        <v>561</v>
      </c>
      <c r="E24" s="85" t="s">
        <v>397</v>
      </c>
      <c r="F24" s="170" t="s">
        <v>548</v>
      </c>
      <c r="J24" s="139"/>
      <c r="K24" s="68"/>
    </row>
    <row r="25" spans="2:11">
      <c r="C25" s="179"/>
      <c r="D25" s="180"/>
      <c r="E25" s="181"/>
      <c r="F25" s="204"/>
      <c r="J25" s="139"/>
      <c r="K25" s="68"/>
    </row>
    <row r="26" spans="2:11">
      <c r="C26" s="179"/>
      <c r="D26" s="180"/>
      <c r="E26" s="181"/>
      <c r="F26" s="204"/>
      <c r="J26" s="139"/>
      <c r="K26" s="68"/>
    </row>
    <row r="27" spans="2:11">
      <c r="C27" s="179"/>
      <c r="D27" s="180"/>
      <c r="E27" s="181"/>
      <c r="F27" s="204"/>
      <c r="J27" s="139"/>
      <c r="K27" s="68"/>
    </row>
    <row r="28" spans="2:11">
      <c r="C28" s="179"/>
      <c r="D28" s="180"/>
      <c r="E28" s="181"/>
      <c r="F28" s="204"/>
      <c r="J28" s="139"/>
      <c r="K28" s="68"/>
    </row>
    <row r="29" spans="2:11">
      <c r="C29" s="179"/>
      <c r="D29" s="180"/>
      <c r="E29" s="181"/>
      <c r="F29" s="204"/>
      <c r="J29" s="139"/>
      <c r="K29" s="68"/>
    </row>
    <row r="30" spans="2:11">
      <c r="C30" s="179"/>
      <c r="D30" s="180"/>
      <c r="E30" s="181"/>
      <c r="F30" s="204"/>
      <c r="J30" s="139"/>
      <c r="K30" s="68"/>
    </row>
    <row r="31" spans="2:11">
      <c r="C31" s="179"/>
      <c r="D31" s="180"/>
      <c r="E31" s="181"/>
      <c r="F31" s="204"/>
      <c r="J31" s="139"/>
      <c r="K31" s="68"/>
    </row>
    <row r="32" spans="2:11">
      <c r="C32" s="179"/>
      <c r="D32" s="180"/>
      <c r="E32" s="181"/>
      <c r="F32" s="204"/>
      <c r="J32" s="139"/>
      <c r="K32" s="68"/>
    </row>
    <row r="33" spans="3:11">
      <c r="C33" s="179"/>
      <c r="D33" s="180"/>
      <c r="E33" s="181"/>
      <c r="F33" s="204"/>
      <c r="J33" s="139"/>
      <c r="K33" s="68"/>
    </row>
    <row r="34" spans="3:11">
      <c r="C34" s="179"/>
      <c r="D34" s="180"/>
      <c r="E34" s="181"/>
      <c r="F34" s="204"/>
      <c r="J34" s="139"/>
      <c r="K34" s="68"/>
    </row>
    <row r="35" spans="3:11">
      <c r="C35" s="179"/>
      <c r="D35" s="180"/>
      <c r="E35" s="181"/>
      <c r="F35" s="204"/>
      <c r="J35" s="139"/>
      <c r="K35" s="68"/>
    </row>
    <row r="36" spans="3:11" ht="15" customHeight="1">
      <c r="C36" s="75" t="s">
        <v>398</v>
      </c>
      <c r="D36" s="86">
        <f>SUM(D25:D35)</f>
        <v>0</v>
      </c>
      <c r="E36" s="74"/>
      <c r="F36" s="73"/>
      <c r="J36" s="139"/>
      <c r="K36" s="68" t="str">
        <f>IF(D36&gt;=600000,"◯","事業経費表を完成させてください。")</f>
        <v>事業経費表を完成させてください。</v>
      </c>
    </row>
    <row r="37" spans="3:11" ht="6" customHeight="1">
      <c r="J37" s="139"/>
      <c r="K37" s="138"/>
    </row>
    <row r="38" spans="3:11" ht="18" hidden="1" customHeight="1">
      <c r="C38" s="70" t="s">
        <v>395</v>
      </c>
      <c r="D38" s="79" t="e">
        <f>K38</f>
        <v>#DIV/0!</v>
      </c>
      <c r="K38" s="68" t="e">
        <f>IF(AND(K8="◯",K9="◯",K11="◯",K15="◯",K16="◯",K17="◯",K18="◯",K19="◯",K20="◯",K21="◯"),"◯","×")</f>
        <v>#DIV/0!</v>
      </c>
    </row>
    <row r="39" spans="3:11" ht="16.5" hidden="1" customHeight="1">
      <c r="C39" s="70" t="s">
        <v>394</v>
      </c>
      <c r="D39" s="140" t="str">
        <f>K36</f>
        <v>事業経費表を完成させてください。</v>
      </c>
    </row>
  </sheetData>
  <sheetProtection algorithmName="SHA-512" hashValue="NQE5Nho7d+gijN70ALrtYLF3VfOnKhbdebaLY7d9/eb+pp3fVdFqaazDLCKWnDzxf4HjBCdfRH15Mgsz+Yzdxg==" saltValue="OskqGi64mMpuZkMFr+2qyw==" spinCount="100000" sheet="1" formatCells="0" formatColumns="0" formatRows="0"/>
  <phoneticPr fontId="1"/>
  <conditionalFormatting sqref="C25:C35">
    <cfRule type="expression" dxfId="24" priority="10">
      <formula>ISTEXT($C25)</formula>
    </cfRule>
  </conditionalFormatting>
  <conditionalFormatting sqref="C25:F35">
    <cfRule type="expression" dxfId="23" priority="5">
      <formula>$D$15="×"</formula>
    </cfRule>
  </conditionalFormatting>
  <conditionalFormatting sqref="D8">
    <cfRule type="expression" dxfId="22" priority="38">
      <formula>ISNUMBER($D$8)</formula>
    </cfRule>
  </conditionalFormatting>
  <conditionalFormatting sqref="D9">
    <cfRule type="expression" dxfId="21" priority="39">
      <formula>ISNUMBER($D$9)</formula>
    </cfRule>
  </conditionalFormatting>
  <conditionalFormatting sqref="D10">
    <cfRule type="expression" dxfId="20" priority="37">
      <formula>ISNUMBER($D$10)</formula>
    </cfRule>
  </conditionalFormatting>
  <conditionalFormatting sqref="D11">
    <cfRule type="expression" dxfId="19" priority="36">
      <formula>ISTEXT($D$11)</formula>
    </cfRule>
  </conditionalFormatting>
  <conditionalFormatting sqref="D13:D14">
    <cfRule type="expression" dxfId="18" priority="32">
      <formula>ISNUMBER($D13)</formula>
    </cfRule>
  </conditionalFormatting>
  <conditionalFormatting sqref="D15">
    <cfRule type="expression" dxfId="17" priority="2">
      <formula>ISNUMBER($D13:$F14)</formula>
    </cfRule>
  </conditionalFormatting>
  <conditionalFormatting sqref="D15:D21">
    <cfRule type="expression" dxfId="16" priority="28">
      <formula>$D$11="×"</formula>
    </cfRule>
  </conditionalFormatting>
  <conditionalFormatting sqref="D16">
    <cfRule type="expression" dxfId="15" priority="26">
      <formula>ISTEXT($D$16)</formula>
    </cfRule>
  </conditionalFormatting>
  <conditionalFormatting sqref="D16:D21">
    <cfRule type="expression" dxfId="14" priority="6">
      <formula>$D$15="×"</formula>
    </cfRule>
  </conditionalFormatting>
  <conditionalFormatting sqref="D17">
    <cfRule type="expression" dxfId="13" priority="25">
      <formula>ISTEXT($D$17)</formula>
    </cfRule>
  </conditionalFormatting>
  <conditionalFormatting sqref="D18">
    <cfRule type="expression" dxfId="12" priority="1">
      <formula>ISTEXT($D$16)</formula>
    </cfRule>
    <cfRule type="expression" dxfId="11" priority="24">
      <formula>ISTEXT($D$18)</formula>
    </cfRule>
  </conditionalFormatting>
  <conditionalFormatting sqref="D19">
    <cfRule type="expression" dxfId="10" priority="23">
      <formula>ISTEXT($D$19)</formula>
    </cfRule>
  </conditionalFormatting>
  <conditionalFormatting sqref="D20">
    <cfRule type="expression" dxfId="9" priority="22">
      <formula>ISTEXT($D$20)</formula>
    </cfRule>
  </conditionalFormatting>
  <conditionalFormatting sqref="D21">
    <cfRule type="expression" dxfId="8" priority="21">
      <formula>ISTEXT($D$21)</formula>
    </cfRule>
  </conditionalFormatting>
  <conditionalFormatting sqref="D25:D35">
    <cfRule type="expression" dxfId="7" priority="9">
      <formula>ISNUMBER(D25)</formula>
    </cfRule>
  </conditionalFormatting>
  <conditionalFormatting sqref="D38:D39">
    <cfRule type="expression" dxfId="6" priority="4">
      <formula>ISTEXT($D38)</formula>
    </cfRule>
  </conditionalFormatting>
  <conditionalFormatting sqref="D13:F14">
    <cfRule type="expression" dxfId="5" priority="29">
      <formula>$D$11="×"</formula>
    </cfRule>
  </conditionalFormatting>
  <conditionalFormatting sqref="E13:E14">
    <cfRule type="expression" dxfId="4" priority="31">
      <formula>ISNUMBER($E13)</formula>
    </cfRule>
  </conditionalFormatting>
  <conditionalFormatting sqref="E25:E35">
    <cfRule type="expression" dxfId="3" priority="8">
      <formula>ISTEXT(E25)</formula>
    </cfRule>
  </conditionalFormatting>
  <conditionalFormatting sqref="F13:F14">
    <cfRule type="expression" dxfId="2" priority="30">
      <formula>ISNUMBER($F13)</formula>
    </cfRule>
  </conditionalFormatting>
  <conditionalFormatting sqref="F25:F35">
    <cfRule type="expression" dxfId="1" priority="7">
      <formula>ISTEXT($F25)</formula>
    </cfRule>
  </conditionalFormatting>
  <conditionalFormatting sqref="H6:I6">
    <cfRule type="expression" dxfId="0"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17</v>
      </c>
    </row>
    <row r="3" spans="2:2">
      <c r="B3" t="s">
        <v>18</v>
      </c>
    </row>
    <row r="5" spans="2:2">
      <c r="B5" t="s">
        <v>386</v>
      </c>
    </row>
    <row r="7" spans="2:2">
      <c r="B7" t="s">
        <v>387</v>
      </c>
    </row>
    <row r="8" spans="2:2">
      <c r="B8" t="s">
        <v>388</v>
      </c>
    </row>
    <row r="9" spans="2:2">
      <c r="B9" t="s">
        <v>389</v>
      </c>
    </row>
    <row r="10" spans="2:2">
      <c r="B10" t="s">
        <v>390</v>
      </c>
    </row>
    <row r="12" spans="2:2">
      <c r="B12" t="s">
        <v>390</v>
      </c>
    </row>
    <row r="15" spans="2:2">
      <c r="B15" t="s">
        <v>391</v>
      </c>
    </row>
    <row r="16" spans="2:2">
      <c r="B16" t="s">
        <v>392</v>
      </c>
    </row>
    <row r="17" spans="2:7">
      <c r="B17" t="s">
        <v>393</v>
      </c>
    </row>
    <row r="19" spans="2:7">
      <c r="B19" t="s">
        <v>399</v>
      </c>
    </row>
    <row r="20" spans="2:7">
      <c r="B20" t="s">
        <v>407</v>
      </c>
    </row>
    <row r="21" spans="2:7">
      <c r="B21" t="s">
        <v>400</v>
      </c>
    </row>
    <row r="23" spans="2:7">
      <c r="B23" t="s">
        <v>775</v>
      </c>
    </row>
    <row r="25" spans="2:7">
      <c r="B25" t="s">
        <v>409</v>
      </c>
    </row>
    <row r="26" spans="2:7">
      <c r="B26" t="s">
        <v>410</v>
      </c>
    </row>
    <row r="27" spans="2:7">
      <c r="B27" t="s">
        <v>411</v>
      </c>
    </row>
    <row r="28" spans="2:7">
      <c r="B28" t="s">
        <v>412</v>
      </c>
    </row>
    <row r="30" spans="2:7">
      <c r="B30" t="s">
        <v>524</v>
      </c>
      <c r="C30" t="s">
        <v>528</v>
      </c>
      <c r="D30" t="s">
        <v>526</v>
      </c>
      <c r="E30" t="s">
        <v>529</v>
      </c>
      <c r="F30" t="s">
        <v>530</v>
      </c>
      <c r="G30" t="s">
        <v>531</v>
      </c>
    </row>
    <row r="31" spans="2:7">
      <c r="B31" t="s">
        <v>525</v>
      </c>
    </row>
    <row r="32" spans="2:7">
      <c r="B32" t="s">
        <v>526</v>
      </c>
    </row>
    <row r="33" spans="2:6">
      <c r="B33" s="235" t="s">
        <v>529</v>
      </c>
    </row>
    <row r="34" spans="2:6">
      <c r="B34" s="235" t="s">
        <v>530</v>
      </c>
    </row>
    <row r="35" spans="2:6">
      <c r="B35" s="235" t="s">
        <v>531</v>
      </c>
    </row>
    <row r="36" spans="2:6">
      <c r="B36" t="s">
        <v>527</v>
      </c>
    </row>
    <row r="39" spans="2:6">
      <c r="B39" t="s">
        <v>482</v>
      </c>
    </row>
    <row r="40" spans="2:6">
      <c r="B40" t="s">
        <v>483</v>
      </c>
    </row>
    <row r="42" spans="2:6">
      <c r="B42" s="68" t="s">
        <v>447</v>
      </c>
      <c r="C42" s="68" t="s">
        <v>448</v>
      </c>
      <c r="D42" s="62" t="s">
        <v>449</v>
      </c>
      <c r="E42" s="62" t="s">
        <v>450</v>
      </c>
      <c r="F42" s="68"/>
    </row>
    <row r="43" spans="2:6">
      <c r="B43" t="s">
        <v>486</v>
      </c>
      <c r="C43" t="s">
        <v>486</v>
      </c>
      <c r="D43" s="68"/>
      <c r="E43" s="68"/>
      <c r="F43" s="68"/>
    </row>
    <row r="44" spans="2:6">
      <c r="B44" t="s">
        <v>484</v>
      </c>
      <c r="C44" t="s">
        <v>484</v>
      </c>
      <c r="D44" s="62"/>
      <c r="E44" s="62"/>
      <c r="F44" s="62"/>
    </row>
    <row r="45" spans="2:6">
      <c r="B45" t="s">
        <v>485</v>
      </c>
      <c r="D45" s="62"/>
      <c r="E45" s="62"/>
      <c r="F45" s="62"/>
    </row>
    <row r="47" spans="2:6">
      <c r="B47" s="68" t="s">
        <v>451</v>
      </c>
      <c r="C47" s="68" t="s">
        <v>452</v>
      </c>
      <c r="D47" s="62" t="s">
        <v>449</v>
      </c>
      <c r="E47" s="62" t="s">
        <v>450</v>
      </c>
      <c r="F47" s="68"/>
    </row>
    <row r="48" spans="2:6">
      <c r="B48" t="s">
        <v>486</v>
      </c>
      <c r="C48" t="s">
        <v>486</v>
      </c>
      <c r="D48" s="68"/>
      <c r="E48" s="68"/>
      <c r="F48" s="68"/>
    </row>
    <row r="49" spans="2:6">
      <c r="B49" t="s">
        <v>484</v>
      </c>
      <c r="C49" t="s">
        <v>484</v>
      </c>
      <c r="D49" s="62"/>
      <c r="E49" s="62"/>
      <c r="F49" s="62"/>
    </row>
    <row r="50" spans="2:6">
      <c r="B50" t="s">
        <v>485</v>
      </c>
      <c r="C50" t="s">
        <v>485</v>
      </c>
      <c r="D50" s="62"/>
      <c r="E50" s="62"/>
      <c r="F50" s="62"/>
    </row>
    <row r="53" spans="2:6">
      <c r="B53" t="s">
        <v>486</v>
      </c>
    </row>
    <row r="54" spans="2:6">
      <c r="B54" t="s">
        <v>484</v>
      </c>
    </row>
    <row r="55" spans="2:6">
      <c r="B55" t="s">
        <v>485</v>
      </c>
    </row>
    <row r="60" spans="2:6">
      <c r="B60" t="s">
        <v>486</v>
      </c>
      <c r="C60" t="s">
        <v>486</v>
      </c>
    </row>
    <row r="61" spans="2:6">
      <c r="B61" t="s">
        <v>484</v>
      </c>
      <c r="C61" t="s">
        <v>484</v>
      </c>
    </row>
    <row r="62" spans="2:6">
      <c r="B62" t="s">
        <v>485</v>
      </c>
      <c r="C62" t="s">
        <v>485</v>
      </c>
    </row>
    <row r="65" spans="2:2">
      <c r="B65" t="s">
        <v>490</v>
      </c>
    </row>
    <row r="66" spans="2:2">
      <c r="B66" t="s">
        <v>491</v>
      </c>
    </row>
    <row r="67" spans="2:2" ht="15.75" customHeight="1">
      <c r="B67" t="s">
        <v>390</v>
      </c>
    </row>
    <row r="69" spans="2:2">
      <c r="B69" t="s">
        <v>489</v>
      </c>
    </row>
    <row r="70" spans="2:2">
      <c r="B70" t="s">
        <v>390</v>
      </c>
    </row>
    <row r="73" spans="2:2">
      <c r="B73" t="s">
        <v>492</v>
      </c>
    </row>
    <row r="74" spans="2:2">
      <c r="B74" t="s">
        <v>605</v>
      </c>
    </row>
    <row r="75" spans="2:2" ht="14.25" customHeight="1">
      <c r="B75" t="s">
        <v>493</v>
      </c>
    </row>
    <row r="76" spans="2:2" ht="15.75" customHeight="1"/>
    <row r="77" spans="2:2">
      <c r="B77" t="s">
        <v>494</v>
      </c>
    </row>
    <row r="78" spans="2:2">
      <c r="B78" t="s">
        <v>495</v>
      </c>
    </row>
    <row r="79" spans="2:2">
      <c r="B79" t="s">
        <v>496</v>
      </c>
    </row>
    <row r="81" spans="2:2">
      <c r="B81" t="s">
        <v>512</v>
      </c>
    </row>
    <row r="82" spans="2:2">
      <c r="B82" t="s">
        <v>513</v>
      </c>
    </row>
    <row r="83" spans="2:2">
      <c r="B83" t="s">
        <v>514</v>
      </c>
    </row>
    <row r="84" spans="2:2">
      <c r="B84" t="s">
        <v>515</v>
      </c>
    </row>
    <row r="85" spans="2:2">
      <c r="B85" t="s">
        <v>516</v>
      </c>
    </row>
    <row r="87" spans="2:2">
      <c r="B87" t="s">
        <v>518</v>
      </c>
    </row>
    <row r="88" spans="2:2">
      <c r="B88" t="s">
        <v>519</v>
      </c>
    </row>
    <row r="89" spans="2:2">
      <c r="B89" t="s">
        <v>520</v>
      </c>
    </row>
    <row r="90" spans="2:2">
      <c r="B90" t="s">
        <v>521</v>
      </c>
    </row>
    <row r="91" spans="2:2">
      <c r="B91" t="s">
        <v>532</v>
      </c>
    </row>
    <row r="92" spans="2:2">
      <c r="B92" t="s">
        <v>522</v>
      </c>
    </row>
    <row r="94" spans="2:2">
      <c r="B94" t="s">
        <v>578</v>
      </c>
    </row>
    <row r="96" spans="2:2">
      <c r="B96" t="s">
        <v>579</v>
      </c>
    </row>
    <row r="97" spans="2:2">
      <c r="B97" t="s">
        <v>582</v>
      </c>
    </row>
    <row r="98" spans="2:2">
      <c r="B98" t="s">
        <v>587</v>
      </c>
    </row>
    <row r="99" spans="2:2">
      <c r="B99" t="s">
        <v>583</v>
      </c>
    </row>
    <row r="101" spans="2:2">
      <c r="B101" t="s">
        <v>580</v>
      </c>
    </row>
    <row r="102" spans="2:2">
      <c r="B102" t="s">
        <v>581</v>
      </c>
    </row>
    <row r="103" spans="2:2">
      <c r="B103" t="s">
        <v>584</v>
      </c>
    </row>
    <row r="104" spans="2:2">
      <c r="B104" t="s">
        <v>585</v>
      </c>
    </row>
    <row r="106" spans="2:2">
      <c r="B106" t="s">
        <v>776</v>
      </c>
    </row>
    <row r="107" spans="2:2">
      <c r="B107" t="s">
        <v>778</v>
      </c>
    </row>
    <row r="108" spans="2:2">
      <c r="B108" t="s">
        <v>777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540</v>
      </c>
      <c r="C1" t="s">
        <v>537</v>
      </c>
      <c r="D1" t="s">
        <v>541</v>
      </c>
      <c r="E1" t="s">
        <v>539</v>
      </c>
    </row>
    <row r="2" spans="2:7">
      <c r="B2" t="s">
        <v>538</v>
      </c>
      <c r="C2" t="s">
        <v>536</v>
      </c>
      <c r="D2" t="s">
        <v>536</v>
      </c>
      <c r="E2" t="s">
        <v>538</v>
      </c>
    </row>
    <row r="3" spans="2:7">
      <c r="E3" t="s">
        <v>536</v>
      </c>
    </row>
    <row r="6" spans="2:7">
      <c r="B6" t="s">
        <v>579</v>
      </c>
      <c r="C6" t="s">
        <v>580</v>
      </c>
      <c r="D6" t="s">
        <v>581</v>
      </c>
      <c r="E6" t="s">
        <v>584</v>
      </c>
      <c r="F6" t="s">
        <v>589</v>
      </c>
      <c r="G6" t="s">
        <v>586</v>
      </c>
    </row>
    <row r="7" spans="2:7">
      <c r="G7" t="s">
        <v>588</v>
      </c>
    </row>
    <row r="13" spans="2:7">
      <c r="B13" t="s">
        <v>578</v>
      </c>
    </row>
    <row r="15" spans="2:7">
      <c r="B15" t="s">
        <v>579</v>
      </c>
    </row>
    <row r="16" spans="2:7">
      <c r="B16" t="s">
        <v>582</v>
      </c>
    </row>
    <row r="17" spans="2:2">
      <c r="B17" t="s">
        <v>587</v>
      </c>
    </row>
    <row r="18" spans="2:2">
      <c r="B18" t="s">
        <v>583</v>
      </c>
    </row>
    <row r="20" spans="2:2">
      <c r="B20" t="s">
        <v>580</v>
      </c>
    </row>
    <row r="21" spans="2:2">
      <c r="B21" t="s">
        <v>600</v>
      </c>
    </row>
    <row r="22" spans="2:2">
      <c r="B22" t="s">
        <v>584</v>
      </c>
    </row>
    <row r="23" spans="2:2">
      <c r="B23" t="s">
        <v>585</v>
      </c>
    </row>
    <row r="24" spans="2:2">
      <c r="B24" t="s">
        <v>599</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
  <sheetViews>
    <sheetView topLeftCell="G1" zoomScale="85" zoomScaleNormal="85" workbookViewId="0">
      <pane ySplit="1" topLeftCell="A9" activePane="bottomLeft" state="frozen"/>
      <selection activeCell="G1" sqref="G1"/>
      <selection pane="bottomLeft" activeCell="X29" sqref="X29"/>
    </sheetView>
  </sheetViews>
  <sheetFormatPr defaultColWidth="8.125" defaultRowHeight="13.5"/>
  <cols>
    <col min="1" max="4" width="12.5" style="239" customWidth="1"/>
    <col min="5" max="5" width="22.625" style="239" customWidth="1"/>
    <col min="6" max="17" width="12.5" style="239" customWidth="1"/>
    <col min="18" max="18" width="16" style="239" customWidth="1"/>
    <col min="19" max="20" width="12.5" style="239" customWidth="1"/>
    <col min="21" max="21" width="23.125" style="239" customWidth="1"/>
    <col min="22" max="22" width="21.625" style="239" bestFit="1" customWidth="1"/>
    <col min="23" max="23" width="19.5" style="239" bestFit="1" customWidth="1"/>
    <col min="24" max="24" width="19.125" style="239" customWidth="1"/>
    <col min="25" max="16384" width="8.125" style="239"/>
  </cols>
  <sheetData>
    <row r="1" spans="1:24">
      <c r="A1" s="238" t="s">
        <v>606</v>
      </c>
      <c r="B1" s="238" t="s">
        <v>607</v>
      </c>
      <c r="C1" s="238" t="s">
        <v>608</v>
      </c>
      <c r="D1" s="238" t="s">
        <v>343</v>
      </c>
      <c r="E1" s="238" t="s">
        <v>344</v>
      </c>
      <c r="F1" s="238" t="s">
        <v>609</v>
      </c>
      <c r="G1" s="238" t="s">
        <v>610</v>
      </c>
      <c r="H1" s="238" t="s">
        <v>611</v>
      </c>
      <c r="I1" s="238" t="s">
        <v>345</v>
      </c>
      <c r="J1" s="238" t="s">
        <v>612</v>
      </c>
      <c r="K1" s="238" t="s">
        <v>613</v>
      </c>
      <c r="L1" s="238" t="s">
        <v>614</v>
      </c>
      <c r="M1" s="238" t="s">
        <v>615</v>
      </c>
      <c r="N1" s="238" t="s">
        <v>616</v>
      </c>
      <c r="O1" s="238" t="s">
        <v>617</v>
      </c>
      <c r="P1" s="238" t="s">
        <v>618</v>
      </c>
      <c r="Q1" s="238" t="s">
        <v>619</v>
      </c>
      <c r="R1" s="238" t="s">
        <v>620</v>
      </c>
      <c r="S1" s="238" t="s">
        <v>346</v>
      </c>
      <c r="T1" s="238" t="s">
        <v>347</v>
      </c>
      <c r="U1" s="238" t="s">
        <v>621</v>
      </c>
      <c r="V1" s="238" t="s">
        <v>622</v>
      </c>
      <c r="W1" s="238" t="s">
        <v>623</v>
      </c>
      <c r="X1" s="238" t="s">
        <v>624</v>
      </c>
    </row>
    <row r="2" spans="1:24" ht="27">
      <c r="A2" s="240" t="s">
        <v>782</v>
      </c>
      <c r="B2" s="240" t="s">
        <v>783</v>
      </c>
      <c r="C2" s="240" t="s">
        <v>784</v>
      </c>
      <c r="D2" s="240" t="s">
        <v>785</v>
      </c>
      <c r="E2" s="240" t="s">
        <v>786</v>
      </c>
      <c r="F2" s="240" t="s">
        <v>787</v>
      </c>
      <c r="G2" s="240" t="s">
        <v>788</v>
      </c>
      <c r="H2" s="240" t="s">
        <v>630</v>
      </c>
      <c r="I2" s="240" t="s">
        <v>789</v>
      </c>
      <c r="J2" s="240" t="s">
        <v>631</v>
      </c>
      <c r="K2" s="240" t="s">
        <v>625</v>
      </c>
      <c r="L2" s="240" t="s">
        <v>626</v>
      </c>
      <c r="M2" s="240" t="s">
        <v>627</v>
      </c>
      <c r="N2" s="240" t="s">
        <v>632</v>
      </c>
      <c r="O2" s="240" t="s">
        <v>633</v>
      </c>
      <c r="P2" s="240" t="s">
        <v>634</v>
      </c>
      <c r="Q2" s="240" t="s">
        <v>636</v>
      </c>
      <c r="R2" s="240" t="s">
        <v>635</v>
      </c>
      <c r="S2" s="240" t="s">
        <v>348</v>
      </c>
      <c r="T2" s="240" t="s">
        <v>349</v>
      </c>
      <c r="U2" s="240" t="s">
        <v>629</v>
      </c>
      <c r="V2" s="240" t="s">
        <v>629</v>
      </c>
      <c r="W2" s="240" t="s">
        <v>348</v>
      </c>
      <c r="X2" s="240" t="s">
        <v>349</v>
      </c>
    </row>
    <row r="3" spans="1:24" ht="27">
      <c r="A3" s="240" t="s">
        <v>782</v>
      </c>
      <c r="B3" s="240" t="s">
        <v>783</v>
      </c>
      <c r="C3" s="240" t="s">
        <v>790</v>
      </c>
      <c r="D3" s="240" t="s">
        <v>791</v>
      </c>
      <c r="E3" s="240" t="s">
        <v>792</v>
      </c>
      <c r="F3" s="240" t="s">
        <v>793</v>
      </c>
      <c r="G3" s="240" t="s">
        <v>794</v>
      </c>
      <c r="H3" s="240" t="s">
        <v>795</v>
      </c>
      <c r="I3" s="240" t="s">
        <v>596</v>
      </c>
      <c r="J3" s="240" t="s">
        <v>639</v>
      </c>
      <c r="K3" s="240" t="s">
        <v>625</v>
      </c>
      <c r="L3" s="240" t="s">
        <v>637</v>
      </c>
      <c r="M3" s="240" t="s">
        <v>638</v>
      </c>
      <c r="N3" s="240" t="s">
        <v>640</v>
      </c>
      <c r="O3" s="240" t="s">
        <v>796</v>
      </c>
      <c r="P3" s="240" t="s">
        <v>797</v>
      </c>
      <c r="Q3" s="240" t="s">
        <v>636</v>
      </c>
      <c r="R3" s="240" t="s">
        <v>641</v>
      </c>
      <c r="S3" s="240" t="s">
        <v>350</v>
      </c>
      <c r="T3" s="240" t="s">
        <v>596</v>
      </c>
      <c r="U3" s="240" t="s">
        <v>629</v>
      </c>
      <c r="V3" s="240" t="s">
        <v>629</v>
      </c>
      <c r="W3" s="240" t="s">
        <v>350</v>
      </c>
      <c r="X3" s="240" t="s">
        <v>596</v>
      </c>
    </row>
    <row r="4" spans="1:24" ht="27">
      <c r="A4" s="240" t="s">
        <v>782</v>
      </c>
      <c r="B4" s="240" t="s">
        <v>783</v>
      </c>
      <c r="C4" s="240" t="s">
        <v>790</v>
      </c>
      <c r="D4" s="240" t="s">
        <v>798</v>
      </c>
      <c r="E4" s="240" t="s">
        <v>799</v>
      </c>
      <c r="F4" s="240" t="s">
        <v>800</v>
      </c>
      <c r="G4" s="240" t="s">
        <v>801</v>
      </c>
      <c r="H4" s="240" t="s">
        <v>802</v>
      </c>
      <c r="I4" s="240" t="s">
        <v>803</v>
      </c>
      <c r="J4" s="240" t="s">
        <v>642</v>
      </c>
      <c r="K4" s="240" t="s">
        <v>625</v>
      </c>
      <c r="L4" s="240" t="s">
        <v>637</v>
      </c>
      <c r="M4" s="240" t="s">
        <v>638</v>
      </c>
      <c r="N4" s="240" t="s">
        <v>643</v>
      </c>
      <c r="O4" s="240" t="s">
        <v>804</v>
      </c>
      <c r="P4" s="240" t="s">
        <v>805</v>
      </c>
      <c r="Q4" s="240" t="s">
        <v>636</v>
      </c>
      <c r="R4" s="240" t="s">
        <v>644</v>
      </c>
      <c r="S4" s="240" t="s">
        <v>351</v>
      </c>
      <c r="T4" s="240" t="s">
        <v>645</v>
      </c>
      <c r="U4" s="240" t="s">
        <v>629</v>
      </c>
      <c r="V4" s="240" t="s">
        <v>629</v>
      </c>
      <c r="W4" s="240" t="s">
        <v>351</v>
      </c>
      <c r="X4" s="240" t="s">
        <v>645</v>
      </c>
    </row>
    <row r="5" spans="1:24" ht="27">
      <c r="A5" s="240" t="s">
        <v>782</v>
      </c>
      <c r="B5" s="240" t="s">
        <v>783</v>
      </c>
      <c r="C5" s="240" t="s">
        <v>806</v>
      </c>
      <c r="D5" s="240" t="s">
        <v>807</v>
      </c>
      <c r="E5" s="240" t="s">
        <v>808</v>
      </c>
      <c r="F5" s="240" t="s">
        <v>809</v>
      </c>
      <c r="G5" s="240" t="s">
        <v>810</v>
      </c>
      <c r="H5" s="240" t="s">
        <v>648</v>
      </c>
      <c r="I5" s="240" t="s">
        <v>811</v>
      </c>
      <c r="J5" s="240" t="s">
        <v>812</v>
      </c>
      <c r="K5" s="240" t="s">
        <v>625</v>
      </c>
      <c r="L5" s="240" t="s">
        <v>646</v>
      </c>
      <c r="M5" s="240" t="s">
        <v>647</v>
      </c>
      <c r="N5" s="240" t="s">
        <v>813</v>
      </c>
      <c r="O5" s="240" t="s">
        <v>814</v>
      </c>
      <c r="P5" s="240" t="s">
        <v>815</v>
      </c>
      <c r="Q5" s="240" t="s">
        <v>628</v>
      </c>
      <c r="R5" s="240" t="s">
        <v>649</v>
      </c>
      <c r="S5" s="240" t="s">
        <v>352</v>
      </c>
      <c r="T5" s="240" t="s">
        <v>353</v>
      </c>
      <c r="U5" s="240" t="s">
        <v>629</v>
      </c>
      <c r="V5" s="240" t="s">
        <v>629</v>
      </c>
      <c r="W5" s="240" t="s">
        <v>352</v>
      </c>
      <c r="X5" s="240" t="s">
        <v>353</v>
      </c>
    </row>
    <row r="6" spans="1:24" ht="27">
      <c r="A6" s="240" t="s">
        <v>782</v>
      </c>
      <c r="B6" s="240" t="s">
        <v>783</v>
      </c>
      <c r="C6" s="240" t="s">
        <v>816</v>
      </c>
      <c r="D6" s="240" t="s">
        <v>817</v>
      </c>
      <c r="E6" s="240" t="s">
        <v>818</v>
      </c>
      <c r="F6" s="240" t="s">
        <v>819</v>
      </c>
      <c r="G6" s="240" t="s">
        <v>820</v>
      </c>
      <c r="H6" s="240" t="s">
        <v>650</v>
      </c>
      <c r="I6" s="240" t="s">
        <v>821</v>
      </c>
      <c r="J6" s="240" t="s">
        <v>651</v>
      </c>
      <c r="K6" s="240" t="s">
        <v>625</v>
      </c>
      <c r="L6" s="240" t="s">
        <v>652</v>
      </c>
      <c r="M6" s="240" t="s">
        <v>653</v>
      </c>
      <c r="N6" s="240" t="s">
        <v>654</v>
      </c>
      <c r="O6" s="240" t="s">
        <v>822</v>
      </c>
      <c r="P6" s="240" t="s">
        <v>823</v>
      </c>
      <c r="Q6" s="240" t="s">
        <v>636</v>
      </c>
      <c r="R6" s="240" t="s">
        <v>655</v>
      </c>
      <c r="S6" s="240" t="s">
        <v>354</v>
      </c>
      <c r="T6" s="240" t="s">
        <v>597</v>
      </c>
      <c r="U6" s="240" t="s">
        <v>629</v>
      </c>
      <c r="V6" s="240" t="s">
        <v>629</v>
      </c>
      <c r="W6" s="240" t="s">
        <v>354</v>
      </c>
      <c r="X6" s="240" t="s">
        <v>597</v>
      </c>
    </row>
    <row r="7" spans="1:24" ht="40.5">
      <c r="A7" s="240" t="s">
        <v>782</v>
      </c>
      <c r="B7" s="240" t="s">
        <v>783</v>
      </c>
      <c r="C7" s="240" t="s">
        <v>816</v>
      </c>
      <c r="D7" s="240" t="s">
        <v>824</v>
      </c>
      <c r="E7" s="240" t="s">
        <v>825</v>
      </c>
      <c r="F7" s="240" t="s">
        <v>826</v>
      </c>
      <c r="G7" s="240" t="s">
        <v>827</v>
      </c>
      <c r="H7" s="240" t="s">
        <v>656</v>
      </c>
      <c r="I7" s="240" t="s">
        <v>828</v>
      </c>
      <c r="J7" s="240" t="s">
        <v>657</v>
      </c>
      <c r="K7" s="240" t="s">
        <v>625</v>
      </c>
      <c r="L7" s="240" t="s">
        <v>652</v>
      </c>
      <c r="M7" s="240" t="s">
        <v>653</v>
      </c>
      <c r="N7" s="240" t="s">
        <v>658</v>
      </c>
      <c r="O7" s="240" t="s">
        <v>829</v>
      </c>
      <c r="P7" s="240" t="s">
        <v>830</v>
      </c>
      <c r="Q7" s="240" t="s">
        <v>636</v>
      </c>
      <c r="R7" s="240" t="s">
        <v>659</v>
      </c>
      <c r="S7" s="240" t="s">
        <v>355</v>
      </c>
      <c r="T7" s="240" t="s">
        <v>660</v>
      </c>
      <c r="U7" s="240" t="s">
        <v>629</v>
      </c>
      <c r="V7" s="240" t="s">
        <v>629</v>
      </c>
      <c r="W7" s="240" t="s">
        <v>355</v>
      </c>
      <c r="X7" s="240" t="s">
        <v>660</v>
      </c>
    </row>
    <row r="8" spans="1:24" ht="27">
      <c r="A8" s="240" t="s">
        <v>782</v>
      </c>
      <c r="B8" s="240" t="s">
        <v>783</v>
      </c>
      <c r="C8" s="240" t="s">
        <v>831</v>
      </c>
      <c r="D8" s="240" t="s">
        <v>832</v>
      </c>
      <c r="E8" s="240" t="s">
        <v>833</v>
      </c>
      <c r="F8" s="240" t="s">
        <v>834</v>
      </c>
      <c r="G8" s="240" t="s">
        <v>835</v>
      </c>
      <c r="H8" s="240" t="s">
        <v>661</v>
      </c>
      <c r="I8" s="240" t="s">
        <v>836</v>
      </c>
      <c r="J8" s="240" t="s">
        <v>665</v>
      </c>
      <c r="K8" s="240" t="s">
        <v>625</v>
      </c>
      <c r="L8" s="240" t="s">
        <v>662</v>
      </c>
      <c r="M8" s="240" t="s">
        <v>663</v>
      </c>
      <c r="N8" s="240" t="s">
        <v>664</v>
      </c>
      <c r="O8" s="240" t="s">
        <v>837</v>
      </c>
      <c r="P8" s="240" t="s">
        <v>838</v>
      </c>
      <c r="Q8" s="240" t="s">
        <v>636</v>
      </c>
      <c r="R8" s="240" t="s">
        <v>655</v>
      </c>
      <c r="S8" s="240" t="s">
        <v>354</v>
      </c>
      <c r="T8" s="240" t="s">
        <v>597</v>
      </c>
      <c r="U8" s="240" t="s">
        <v>629</v>
      </c>
      <c r="V8" s="240" t="s">
        <v>629</v>
      </c>
      <c r="W8" s="240" t="s">
        <v>354</v>
      </c>
      <c r="X8" s="240" t="s">
        <v>597</v>
      </c>
    </row>
    <row r="9" spans="1:24" ht="27">
      <c r="A9" s="240" t="s">
        <v>782</v>
      </c>
      <c r="B9" s="240" t="s">
        <v>783</v>
      </c>
      <c r="C9" s="240" t="s">
        <v>839</v>
      </c>
      <c r="D9" s="240" t="s">
        <v>840</v>
      </c>
      <c r="E9" s="240" t="s">
        <v>841</v>
      </c>
      <c r="F9" s="240" t="s">
        <v>842</v>
      </c>
      <c r="G9" s="240" t="s">
        <v>843</v>
      </c>
      <c r="H9" s="240" t="s">
        <v>844</v>
      </c>
      <c r="I9" s="240" t="s">
        <v>845</v>
      </c>
      <c r="J9" s="240" t="s">
        <v>846</v>
      </c>
      <c r="K9" s="240" t="s">
        <v>625</v>
      </c>
      <c r="L9" s="240" t="s">
        <v>669</v>
      </c>
      <c r="M9" s="240" t="s">
        <v>670</v>
      </c>
      <c r="N9" s="240" t="s">
        <v>847</v>
      </c>
      <c r="O9" s="240" t="s">
        <v>848</v>
      </c>
      <c r="P9" s="240" t="s">
        <v>849</v>
      </c>
      <c r="Q9" s="240" t="s">
        <v>636</v>
      </c>
      <c r="R9" s="240" t="s">
        <v>850</v>
      </c>
      <c r="S9" s="240" t="s">
        <v>851</v>
      </c>
      <c r="T9" s="240" t="s">
        <v>852</v>
      </c>
      <c r="U9" s="240" t="s">
        <v>629</v>
      </c>
      <c r="V9" s="240" t="s">
        <v>629</v>
      </c>
      <c r="W9" s="240" t="s">
        <v>851</v>
      </c>
      <c r="X9" s="240" t="s">
        <v>852</v>
      </c>
    </row>
    <row r="10" spans="1:24" ht="27">
      <c r="A10" s="240" t="s">
        <v>782</v>
      </c>
      <c r="B10" s="240" t="s">
        <v>783</v>
      </c>
      <c r="C10" s="240" t="s">
        <v>853</v>
      </c>
      <c r="D10" s="240" t="s">
        <v>854</v>
      </c>
      <c r="E10" s="240" t="s">
        <v>855</v>
      </c>
      <c r="F10" s="240" t="s">
        <v>855</v>
      </c>
      <c r="G10" s="240" t="s">
        <v>856</v>
      </c>
      <c r="H10" s="240" t="s">
        <v>671</v>
      </c>
      <c r="I10" s="240" t="s">
        <v>857</v>
      </c>
      <c r="J10" s="240" t="s">
        <v>672</v>
      </c>
      <c r="K10" s="240" t="s">
        <v>625</v>
      </c>
      <c r="L10" s="240" t="s">
        <v>673</v>
      </c>
      <c r="M10" s="240" t="s">
        <v>674</v>
      </c>
      <c r="N10" s="240" t="s">
        <v>675</v>
      </c>
      <c r="O10" s="240" t="s">
        <v>858</v>
      </c>
      <c r="P10" s="240" t="s">
        <v>859</v>
      </c>
      <c r="Q10" s="240" t="s">
        <v>636</v>
      </c>
      <c r="R10" s="240" t="s">
        <v>676</v>
      </c>
      <c r="S10" s="240" t="s">
        <v>359</v>
      </c>
      <c r="T10" s="240" t="s">
        <v>360</v>
      </c>
      <c r="U10" s="240" t="s">
        <v>629</v>
      </c>
      <c r="V10" s="240" t="s">
        <v>629</v>
      </c>
      <c r="W10" s="240" t="s">
        <v>359</v>
      </c>
      <c r="X10" s="240" t="s">
        <v>360</v>
      </c>
    </row>
    <row r="11" spans="1:24" ht="27">
      <c r="A11" s="240" t="s">
        <v>782</v>
      </c>
      <c r="B11" s="240" t="s">
        <v>783</v>
      </c>
      <c r="C11" s="240" t="s">
        <v>860</v>
      </c>
      <c r="D11" s="240" t="s">
        <v>279</v>
      </c>
      <c r="E11" s="240" t="s">
        <v>861</v>
      </c>
      <c r="F11" s="240" t="s">
        <v>862</v>
      </c>
      <c r="G11" s="240" t="s">
        <v>863</v>
      </c>
      <c r="H11" s="240" t="s">
        <v>677</v>
      </c>
      <c r="I11" s="240" t="s">
        <v>864</v>
      </c>
      <c r="J11" s="240" t="s">
        <v>678</v>
      </c>
      <c r="K11" s="240" t="s">
        <v>625</v>
      </c>
      <c r="L11" s="240" t="s">
        <v>679</v>
      </c>
      <c r="M11" s="240" t="s">
        <v>680</v>
      </c>
      <c r="N11" s="240" t="s">
        <v>681</v>
      </c>
      <c r="O11" s="240" t="s">
        <v>865</v>
      </c>
      <c r="P11" s="240" t="s">
        <v>866</v>
      </c>
      <c r="Q11" s="240" t="s">
        <v>636</v>
      </c>
      <c r="R11" s="240" t="s">
        <v>682</v>
      </c>
      <c r="S11" s="240" t="s">
        <v>361</v>
      </c>
      <c r="T11" s="240" t="s">
        <v>362</v>
      </c>
      <c r="U11" s="240" t="s">
        <v>629</v>
      </c>
      <c r="V11" s="240" t="s">
        <v>629</v>
      </c>
      <c r="W11" s="240" t="s">
        <v>361</v>
      </c>
      <c r="X11" s="240" t="s">
        <v>362</v>
      </c>
    </row>
    <row r="12" spans="1:24" ht="27">
      <c r="A12" s="240" t="s">
        <v>782</v>
      </c>
      <c r="B12" s="240" t="s">
        <v>783</v>
      </c>
      <c r="C12" s="240" t="s">
        <v>860</v>
      </c>
      <c r="D12" s="240" t="s">
        <v>867</v>
      </c>
      <c r="E12" s="240" t="s">
        <v>868</v>
      </c>
      <c r="F12" s="240" t="s">
        <v>868</v>
      </c>
      <c r="G12" s="240" t="s">
        <v>869</v>
      </c>
      <c r="H12" s="240" t="s">
        <v>666</v>
      </c>
      <c r="I12" s="240" t="s">
        <v>870</v>
      </c>
      <c r="J12" s="240" t="s">
        <v>871</v>
      </c>
      <c r="K12" s="240" t="s">
        <v>625</v>
      </c>
      <c r="L12" s="240" t="s">
        <v>679</v>
      </c>
      <c r="M12" s="240" t="s">
        <v>680</v>
      </c>
      <c r="N12" s="240" t="s">
        <v>872</v>
      </c>
      <c r="O12" s="240" t="s">
        <v>873</v>
      </c>
      <c r="P12" s="240" t="s">
        <v>874</v>
      </c>
      <c r="Q12" s="240" t="s">
        <v>636</v>
      </c>
      <c r="R12" s="240" t="s">
        <v>667</v>
      </c>
      <c r="S12" s="240" t="s">
        <v>356</v>
      </c>
      <c r="T12" s="240" t="s">
        <v>357</v>
      </c>
      <c r="U12" s="240" t="s">
        <v>629</v>
      </c>
      <c r="V12" s="240" t="s">
        <v>629</v>
      </c>
      <c r="W12" s="240" t="s">
        <v>356</v>
      </c>
      <c r="X12" s="240" t="s">
        <v>357</v>
      </c>
    </row>
    <row r="13" spans="1:24" ht="27">
      <c r="A13" s="240" t="s">
        <v>782</v>
      </c>
      <c r="B13" s="240" t="s">
        <v>783</v>
      </c>
      <c r="C13" s="240" t="s">
        <v>875</v>
      </c>
      <c r="D13" s="240" t="s">
        <v>876</v>
      </c>
      <c r="E13" s="240" t="s">
        <v>877</v>
      </c>
      <c r="F13" s="240" t="s">
        <v>878</v>
      </c>
      <c r="G13" s="240" t="s">
        <v>879</v>
      </c>
      <c r="H13" s="240" t="s">
        <v>683</v>
      </c>
      <c r="I13" s="240" t="s">
        <v>880</v>
      </c>
      <c r="J13" s="240" t="s">
        <v>684</v>
      </c>
      <c r="K13" s="240" t="s">
        <v>685</v>
      </c>
      <c r="L13" s="240" t="s">
        <v>686</v>
      </c>
      <c r="M13" s="240" t="s">
        <v>687</v>
      </c>
      <c r="N13" s="240" t="s">
        <v>688</v>
      </c>
      <c r="O13" s="240" t="s">
        <v>689</v>
      </c>
      <c r="P13" s="240" t="s">
        <v>690</v>
      </c>
      <c r="Q13" s="240" t="s">
        <v>636</v>
      </c>
      <c r="R13" s="240" t="s">
        <v>691</v>
      </c>
      <c r="S13" s="240" t="s">
        <v>363</v>
      </c>
      <c r="T13" s="240" t="s">
        <v>779</v>
      </c>
      <c r="U13" s="240" t="s">
        <v>629</v>
      </c>
      <c r="V13" s="240" t="s">
        <v>629</v>
      </c>
      <c r="W13" s="240" t="s">
        <v>363</v>
      </c>
      <c r="X13" s="240" t="s">
        <v>779</v>
      </c>
    </row>
    <row r="14" spans="1:24" ht="27">
      <c r="A14" s="240" t="s">
        <v>782</v>
      </c>
      <c r="B14" s="240" t="s">
        <v>783</v>
      </c>
      <c r="C14" s="240" t="s">
        <v>881</v>
      </c>
      <c r="D14" s="240" t="s">
        <v>882</v>
      </c>
      <c r="E14" s="240" t="s">
        <v>883</v>
      </c>
      <c r="F14" s="240" t="s">
        <v>884</v>
      </c>
      <c r="G14" s="240" t="s">
        <v>885</v>
      </c>
      <c r="H14" s="240" t="s">
        <v>692</v>
      </c>
      <c r="I14" s="240" t="s">
        <v>886</v>
      </c>
      <c r="J14" s="240" t="s">
        <v>693</v>
      </c>
      <c r="K14" s="240" t="s">
        <v>685</v>
      </c>
      <c r="L14" s="240" t="s">
        <v>694</v>
      </c>
      <c r="M14" s="240" t="s">
        <v>695</v>
      </c>
      <c r="N14" s="240" t="s">
        <v>696</v>
      </c>
      <c r="O14" s="240" t="s">
        <v>887</v>
      </c>
      <c r="P14" s="240" t="s">
        <v>888</v>
      </c>
      <c r="Q14" s="240" t="s">
        <v>636</v>
      </c>
      <c r="R14" s="240" t="s">
        <v>697</v>
      </c>
      <c r="S14" s="240" t="s">
        <v>364</v>
      </c>
      <c r="T14" s="240" t="s">
        <v>365</v>
      </c>
      <c r="U14" s="240" t="s">
        <v>629</v>
      </c>
      <c r="V14" s="240" t="s">
        <v>629</v>
      </c>
      <c r="W14" s="240" t="s">
        <v>364</v>
      </c>
      <c r="X14" s="240" t="s">
        <v>365</v>
      </c>
    </row>
    <row r="15" spans="1:24" ht="27">
      <c r="A15" s="240" t="s">
        <v>782</v>
      </c>
      <c r="B15" s="240" t="s">
        <v>783</v>
      </c>
      <c r="C15" s="240" t="s">
        <v>889</v>
      </c>
      <c r="D15" s="240" t="s">
        <v>890</v>
      </c>
      <c r="E15" s="240" t="s">
        <v>891</v>
      </c>
      <c r="F15" s="240" t="s">
        <v>892</v>
      </c>
      <c r="G15" s="240" t="s">
        <v>893</v>
      </c>
      <c r="H15" s="240" t="s">
        <v>894</v>
      </c>
      <c r="I15" s="240" t="s">
        <v>895</v>
      </c>
      <c r="J15" s="240" t="s">
        <v>698</v>
      </c>
      <c r="K15" s="240" t="s">
        <v>685</v>
      </c>
      <c r="L15" s="240" t="s">
        <v>699</v>
      </c>
      <c r="M15" s="240" t="s">
        <v>700</v>
      </c>
      <c r="N15" s="240" t="s">
        <v>701</v>
      </c>
      <c r="O15" s="240" t="s">
        <v>896</v>
      </c>
      <c r="P15" s="240" t="s">
        <v>897</v>
      </c>
      <c r="Q15" s="240" t="s">
        <v>636</v>
      </c>
      <c r="R15" s="240" t="s">
        <v>702</v>
      </c>
      <c r="S15" s="240" t="s">
        <v>366</v>
      </c>
      <c r="T15" s="240" t="s">
        <v>367</v>
      </c>
      <c r="U15" s="240" t="s">
        <v>629</v>
      </c>
      <c r="V15" s="240" t="s">
        <v>629</v>
      </c>
      <c r="W15" s="240" t="s">
        <v>366</v>
      </c>
      <c r="X15" s="240" t="s">
        <v>367</v>
      </c>
    </row>
    <row r="16" spans="1:24" ht="27">
      <c r="A16" s="240" t="s">
        <v>782</v>
      </c>
      <c r="B16" s="240" t="s">
        <v>783</v>
      </c>
      <c r="C16" s="240" t="s">
        <v>898</v>
      </c>
      <c r="D16" s="240" t="s">
        <v>899</v>
      </c>
      <c r="E16" s="240" t="s">
        <v>900</v>
      </c>
      <c r="F16" s="240" t="s">
        <v>901</v>
      </c>
      <c r="G16" s="240" t="s">
        <v>902</v>
      </c>
      <c r="H16" s="240" t="s">
        <v>703</v>
      </c>
      <c r="I16" s="240" t="s">
        <v>903</v>
      </c>
      <c r="J16" s="240" t="s">
        <v>904</v>
      </c>
      <c r="K16" s="240" t="s">
        <v>685</v>
      </c>
      <c r="L16" s="240" t="s">
        <v>704</v>
      </c>
      <c r="M16" s="240" t="s">
        <v>705</v>
      </c>
      <c r="N16" s="240" t="s">
        <v>905</v>
      </c>
      <c r="O16" s="240" t="s">
        <v>906</v>
      </c>
      <c r="P16" s="240" t="s">
        <v>907</v>
      </c>
      <c r="Q16" s="240" t="s">
        <v>636</v>
      </c>
      <c r="R16" s="240" t="s">
        <v>706</v>
      </c>
      <c r="S16" s="240" t="s">
        <v>368</v>
      </c>
      <c r="T16" s="240" t="s">
        <v>369</v>
      </c>
      <c r="U16" s="240" t="s">
        <v>629</v>
      </c>
      <c r="V16" s="240" t="s">
        <v>629</v>
      </c>
      <c r="W16" s="240" t="s">
        <v>368</v>
      </c>
      <c r="X16" s="240" t="s">
        <v>369</v>
      </c>
    </row>
    <row r="17" spans="1:24" ht="27">
      <c r="A17" s="240" t="s">
        <v>782</v>
      </c>
      <c r="B17" s="240" t="s">
        <v>783</v>
      </c>
      <c r="C17" s="240" t="s">
        <v>908</v>
      </c>
      <c r="D17" s="240" t="s">
        <v>909</v>
      </c>
      <c r="E17" s="240" t="s">
        <v>910</v>
      </c>
      <c r="F17" s="240" t="s">
        <v>910</v>
      </c>
      <c r="G17" s="240" t="s">
        <v>911</v>
      </c>
      <c r="H17" s="240" t="s">
        <v>707</v>
      </c>
      <c r="I17" s="240" t="s">
        <v>912</v>
      </c>
      <c r="J17" s="240" t="s">
        <v>913</v>
      </c>
      <c r="K17" s="240" t="s">
        <v>708</v>
      </c>
      <c r="L17" s="240" t="s">
        <v>709</v>
      </c>
      <c r="M17" s="240" t="s">
        <v>674</v>
      </c>
      <c r="N17" s="240" t="s">
        <v>914</v>
      </c>
      <c r="O17" s="240" t="s">
        <v>915</v>
      </c>
      <c r="P17" s="240" t="s">
        <v>916</v>
      </c>
      <c r="Q17" s="240" t="s">
        <v>636</v>
      </c>
      <c r="R17" s="240" t="s">
        <v>710</v>
      </c>
      <c r="S17" s="240" t="s">
        <v>384</v>
      </c>
      <c r="T17" s="240" t="s">
        <v>711</v>
      </c>
      <c r="U17" s="240" t="s">
        <v>629</v>
      </c>
      <c r="V17" s="240" t="s">
        <v>629</v>
      </c>
      <c r="W17" s="240" t="s">
        <v>384</v>
      </c>
      <c r="X17" s="240" t="s">
        <v>711</v>
      </c>
    </row>
    <row r="18" spans="1:24" ht="27">
      <c r="A18" s="240" t="s">
        <v>782</v>
      </c>
      <c r="B18" s="240" t="s">
        <v>783</v>
      </c>
      <c r="C18" s="240" t="s">
        <v>917</v>
      </c>
      <c r="D18" s="240" t="s">
        <v>918</v>
      </c>
      <c r="E18" s="240" t="s">
        <v>919</v>
      </c>
      <c r="F18" s="240" t="s">
        <v>919</v>
      </c>
      <c r="G18" s="240" t="s">
        <v>920</v>
      </c>
      <c r="H18" s="240" t="s">
        <v>712</v>
      </c>
      <c r="I18" s="240" t="s">
        <v>921</v>
      </c>
      <c r="J18" s="240" t="s">
        <v>713</v>
      </c>
      <c r="K18" s="240" t="s">
        <v>708</v>
      </c>
      <c r="L18" s="240" t="s">
        <v>714</v>
      </c>
      <c r="M18" s="240" t="s">
        <v>653</v>
      </c>
      <c r="N18" s="240" t="s">
        <v>715</v>
      </c>
      <c r="O18" s="240" t="s">
        <v>922</v>
      </c>
      <c r="P18" s="240" t="s">
        <v>923</v>
      </c>
      <c r="Q18" s="240" t="s">
        <v>636</v>
      </c>
      <c r="R18" s="240" t="s">
        <v>716</v>
      </c>
      <c r="S18" s="240" t="s">
        <v>379</v>
      </c>
      <c r="T18" s="240" t="s">
        <v>380</v>
      </c>
      <c r="U18" s="240" t="s">
        <v>629</v>
      </c>
      <c r="V18" s="240" t="s">
        <v>629</v>
      </c>
      <c r="W18" s="240" t="s">
        <v>379</v>
      </c>
      <c r="X18" s="240" t="s">
        <v>380</v>
      </c>
    </row>
    <row r="19" spans="1:24" ht="27">
      <c r="A19" s="240" t="s">
        <v>782</v>
      </c>
      <c r="B19" s="240" t="s">
        <v>783</v>
      </c>
      <c r="C19" s="240" t="s">
        <v>924</v>
      </c>
      <c r="D19" s="240" t="s">
        <v>925</v>
      </c>
      <c r="E19" s="240" t="s">
        <v>926</v>
      </c>
      <c r="F19" s="240" t="s">
        <v>927</v>
      </c>
      <c r="G19" s="240" t="s">
        <v>928</v>
      </c>
      <c r="H19" s="240" t="s">
        <v>718</v>
      </c>
      <c r="I19" s="240" t="s">
        <v>929</v>
      </c>
      <c r="J19" s="240" t="s">
        <v>930</v>
      </c>
      <c r="K19" s="240" t="s">
        <v>717</v>
      </c>
      <c r="L19" s="240" t="s">
        <v>717</v>
      </c>
      <c r="M19" s="240" t="s">
        <v>717</v>
      </c>
      <c r="N19" s="240" t="s">
        <v>719</v>
      </c>
      <c r="O19" s="240" t="s">
        <v>720</v>
      </c>
      <c r="P19" s="240" t="s">
        <v>721</v>
      </c>
      <c r="Q19" s="240" t="s">
        <v>636</v>
      </c>
      <c r="R19" s="240" t="s">
        <v>722</v>
      </c>
      <c r="S19" s="240" t="s">
        <v>370</v>
      </c>
      <c r="T19" s="240" t="s">
        <v>931</v>
      </c>
      <c r="U19" s="240" t="s">
        <v>629</v>
      </c>
      <c r="V19" s="240" t="s">
        <v>629</v>
      </c>
      <c r="W19" s="240" t="s">
        <v>370</v>
      </c>
      <c r="X19" s="240" t="s">
        <v>931</v>
      </c>
    </row>
    <row r="20" spans="1:24" ht="27">
      <c r="A20" s="240" t="s">
        <v>782</v>
      </c>
      <c r="B20" s="240" t="s">
        <v>783</v>
      </c>
      <c r="C20" s="240" t="s">
        <v>932</v>
      </c>
      <c r="D20" s="240" t="s">
        <v>933</v>
      </c>
      <c r="E20" s="240" t="s">
        <v>934</v>
      </c>
      <c r="F20" s="240" t="s">
        <v>934</v>
      </c>
      <c r="G20" s="240" t="s">
        <v>935</v>
      </c>
      <c r="H20" s="240" t="s">
        <v>724</v>
      </c>
      <c r="I20" s="240" t="s">
        <v>936</v>
      </c>
      <c r="J20" s="240" t="s">
        <v>725</v>
      </c>
      <c r="K20" s="240" t="s">
        <v>723</v>
      </c>
      <c r="L20" s="240" t="s">
        <v>723</v>
      </c>
      <c r="M20" s="240" t="s">
        <v>723</v>
      </c>
      <c r="N20" s="240" t="s">
        <v>726</v>
      </c>
      <c r="O20" s="240" t="s">
        <v>727</v>
      </c>
      <c r="P20" s="240" t="s">
        <v>728</v>
      </c>
      <c r="Q20" s="240" t="s">
        <v>636</v>
      </c>
      <c r="R20" s="240" t="s">
        <v>729</v>
      </c>
      <c r="S20" s="240" t="s">
        <v>371</v>
      </c>
      <c r="T20" s="240" t="s">
        <v>372</v>
      </c>
      <c r="U20" s="240" t="s">
        <v>629</v>
      </c>
      <c r="V20" s="240" t="s">
        <v>629</v>
      </c>
      <c r="W20" s="240" t="s">
        <v>371</v>
      </c>
      <c r="X20" s="240" t="s">
        <v>372</v>
      </c>
    </row>
    <row r="21" spans="1:24" ht="27">
      <c r="A21" s="240" t="s">
        <v>782</v>
      </c>
      <c r="B21" s="240" t="s">
        <v>783</v>
      </c>
      <c r="C21" s="240" t="s">
        <v>932</v>
      </c>
      <c r="D21" s="240" t="s">
        <v>101</v>
      </c>
      <c r="E21" s="240" t="s">
        <v>937</v>
      </c>
      <c r="F21" s="240" t="s">
        <v>938</v>
      </c>
      <c r="G21" s="240" t="s">
        <v>939</v>
      </c>
      <c r="H21" s="240" t="s">
        <v>940</v>
      </c>
      <c r="I21" s="240" t="s">
        <v>941</v>
      </c>
      <c r="J21" s="240" t="s">
        <v>942</v>
      </c>
      <c r="K21" s="240" t="s">
        <v>723</v>
      </c>
      <c r="L21" s="240" t="s">
        <v>723</v>
      </c>
      <c r="M21" s="240" t="s">
        <v>723</v>
      </c>
      <c r="N21" s="240" t="s">
        <v>943</v>
      </c>
      <c r="O21" s="240" t="s">
        <v>944</v>
      </c>
      <c r="P21" s="240" t="s">
        <v>945</v>
      </c>
      <c r="Q21" s="240" t="s">
        <v>636</v>
      </c>
      <c r="R21" s="240" t="s">
        <v>730</v>
      </c>
      <c r="S21" s="240" t="s">
        <v>373</v>
      </c>
      <c r="T21" s="240" t="s">
        <v>374</v>
      </c>
      <c r="U21" s="240" t="s">
        <v>629</v>
      </c>
      <c r="V21" s="240" t="s">
        <v>629</v>
      </c>
      <c r="W21" s="240" t="s">
        <v>373</v>
      </c>
      <c r="X21" s="240" t="s">
        <v>374</v>
      </c>
    </row>
    <row r="22" spans="1:24" ht="27">
      <c r="A22" s="240" t="s">
        <v>782</v>
      </c>
      <c r="B22" s="240" t="s">
        <v>783</v>
      </c>
      <c r="C22" s="240" t="s">
        <v>946</v>
      </c>
      <c r="D22" s="240" t="s">
        <v>947</v>
      </c>
      <c r="E22" s="240" t="s">
        <v>948</v>
      </c>
      <c r="F22" s="240" t="s">
        <v>949</v>
      </c>
      <c r="G22" s="240" t="s">
        <v>950</v>
      </c>
      <c r="H22" s="240" t="s">
        <v>732</v>
      </c>
      <c r="I22" s="240" t="s">
        <v>951</v>
      </c>
      <c r="J22" s="240" t="s">
        <v>733</v>
      </c>
      <c r="K22" s="240" t="s">
        <v>731</v>
      </c>
      <c r="L22" s="240" t="s">
        <v>731</v>
      </c>
      <c r="M22" s="240" t="s">
        <v>731</v>
      </c>
      <c r="N22" s="240" t="s">
        <v>952</v>
      </c>
      <c r="O22" s="240" t="s">
        <v>734</v>
      </c>
      <c r="P22" s="240" t="s">
        <v>735</v>
      </c>
      <c r="Q22" s="240" t="s">
        <v>636</v>
      </c>
      <c r="R22" s="240" t="s">
        <v>736</v>
      </c>
      <c r="S22" s="240" t="s">
        <v>375</v>
      </c>
      <c r="T22" s="240" t="s">
        <v>594</v>
      </c>
      <c r="U22" s="240" t="s">
        <v>629</v>
      </c>
      <c r="V22" s="240" t="s">
        <v>629</v>
      </c>
      <c r="W22" s="240" t="s">
        <v>375</v>
      </c>
      <c r="X22" s="240" t="s">
        <v>594</v>
      </c>
    </row>
    <row r="23" spans="1:24" ht="27">
      <c r="A23" s="240" t="s">
        <v>782</v>
      </c>
      <c r="B23" s="240" t="s">
        <v>783</v>
      </c>
      <c r="C23" s="240" t="s">
        <v>946</v>
      </c>
      <c r="D23" s="240" t="s">
        <v>953</v>
      </c>
      <c r="E23" s="240" t="s">
        <v>954</v>
      </c>
      <c r="F23" s="240" t="s">
        <v>955</v>
      </c>
      <c r="G23" s="240" t="s">
        <v>956</v>
      </c>
      <c r="H23" s="240" t="s">
        <v>737</v>
      </c>
      <c r="I23" s="240" t="s">
        <v>957</v>
      </c>
      <c r="J23" s="240" t="s">
        <v>958</v>
      </c>
      <c r="K23" s="240" t="s">
        <v>731</v>
      </c>
      <c r="L23" s="240" t="s">
        <v>731</v>
      </c>
      <c r="M23" s="240" t="s">
        <v>731</v>
      </c>
      <c r="N23" s="240" t="s">
        <v>959</v>
      </c>
      <c r="O23" s="240" t="s">
        <v>960</v>
      </c>
      <c r="P23" s="240" t="s">
        <v>961</v>
      </c>
      <c r="Q23" s="240" t="s">
        <v>628</v>
      </c>
      <c r="R23" s="240" t="s">
        <v>738</v>
      </c>
      <c r="S23" s="240" t="s">
        <v>376</v>
      </c>
      <c r="T23" s="240" t="s">
        <v>377</v>
      </c>
      <c r="U23" s="240" t="s">
        <v>629</v>
      </c>
      <c r="V23" s="240" t="s">
        <v>629</v>
      </c>
      <c r="W23" s="240" t="s">
        <v>376</v>
      </c>
      <c r="X23" s="240" t="s">
        <v>377</v>
      </c>
    </row>
    <row r="24" spans="1:24" ht="27">
      <c r="A24" s="240" t="s">
        <v>782</v>
      </c>
      <c r="B24" s="240" t="s">
        <v>783</v>
      </c>
      <c r="C24" s="240" t="s">
        <v>946</v>
      </c>
      <c r="D24" s="240" t="s">
        <v>962</v>
      </c>
      <c r="E24" s="240" t="s">
        <v>963</v>
      </c>
      <c r="F24" s="240" t="s">
        <v>964</v>
      </c>
      <c r="G24" s="240" t="s">
        <v>965</v>
      </c>
      <c r="H24" s="240" t="s">
        <v>739</v>
      </c>
      <c r="I24" s="240" t="s">
        <v>966</v>
      </c>
      <c r="J24" s="240" t="s">
        <v>740</v>
      </c>
      <c r="K24" s="240" t="s">
        <v>731</v>
      </c>
      <c r="L24" s="240" t="s">
        <v>731</v>
      </c>
      <c r="M24" s="240" t="s">
        <v>731</v>
      </c>
      <c r="N24" s="240" t="s">
        <v>741</v>
      </c>
      <c r="O24" s="240" t="s">
        <v>967</v>
      </c>
      <c r="P24" s="240" t="s">
        <v>968</v>
      </c>
      <c r="Q24" s="240" t="s">
        <v>636</v>
      </c>
      <c r="R24" s="240" t="s">
        <v>668</v>
      </c>
      <c r="S24" s="240" t="s">
        <v>358</v>
      </c>
      <c r="T24" s="240" t="s">
        <v>969</v>
      </c>
      <c r="U24" s="240" t="s">
        <v>629</v>
      </c>
      <c r="V24" s="240" t="s">
        <v>629</v>
      </c>
      <c r="W24" s="240" t="s">
        <v>358</v>
      </c>
      <c r="X24" s="240" t="s">
        <v>969</v>
      </c>
    </row>
    <row r="25" spans="1:24" ht="27">
      <c r="A25" s="240" t="s">
        <v>782</v>
      </c>
      <c r="B25" s="240" t="s">
        <v>783</v>
      </c>
      <c r="C25" s="240" t="s">
        <v>970</v>
      </c>
      <c r="D25" s="240" t="s">
        <v>971</v>
      </c>
      <c r="E25" s="240" t="s">
        <v>972</v>
      </c>
      <c r="F25" s="240" t="s">
        <v>973</v>
      </c>
      <c r="G25" s="240" t="s">
        <v>974</v>
      </c>
      <c r="H25" s="240" t="s">
        <v>975</v>
      </c>
      <c r="I25" s="240" t="s">
        <v>976</v>
      </c>
      <c r="J25" s="240" t="s">
        <v>742</v>
      </c>
      <c r="K25" s="240" t="s">
        <v>743</v>
      </c>
      <c r="L25" s="240" t="s">
        <v>743</v>
      </c>
      <c r="M25" s="240" t="s">
        <v>743</v>
      </c>
      <c r="N25" s="240" t="s">
        <v>744</v>
      </c>
      <c r="O25" s="240" t="s">
        <v>977</v>
      </c>
      <c r="P25" s="240" t="s">
        <v>978</v>
      </c>
      <c r="Q25" s="240" t="s">
        <v>636</v>
      </c>
      <c r="R25" s="240" t="s">
        <v>745</v>
      </c>
      <c r="S25" s="240" t="s">
        <v>378</v>
      </c>
      <c r="T25" s="240" t="s">
        <v>979</v>
      </c>
      <c r="U25" s="240" t="s">
        <v>629</v>
      </c>
      <c r="V25" s="240" t="s">
        <v>629</v>
      </c>
      <c r="W25" s="240" t="s">
        <v>378</v>
      </c>
      <c r="X25" s="240" t="s">
        <v>979</v>
      </c>
    </row>
    <row r="26" spans="1:24" ht="27">
      <c r="A26" s="240" t="s">
        <v>782</v>
      </c>
      <c r="B26" s="240" t="s">
        <v>783</v>
      </c>
      <c r="C26" s="240" t="s">
        <v>980</v>
      </c>
      <c r="D26" s="240" t="s">
        <v>981</v>
      </c>
      <c r="E26" s="240" t="s">
        <v>982</v>
      </c>
      <c r="F26" s="240" t="s">
        <v>983</v>
      </c>
      <c r="G26" s="240" t="s">
        <v>984</v>
      </c>
      <c r="H26" s="240" t="s">
        <v>985</v>
      </c>
      <c r="I26" s="240" t="s">
        <v>986</v>
      </c>
      <c r="J26" s="240" t="s">
        <v>987</v>
      </c>
      <c r="K26" s="240" t="s">
        <v>746</v>
      </c>
      <c r="L26" s="240" t="s">
        <v>746</v>
      </c>
      <c r="M26" s="240" t="s">
        <v>746</v>
      </c>
      <c r="N26" s="240" t="s">
        <v>988</v>
      </c>
      <c r="O26" s="240" t="s">
        <v>989</v>
      </c>
      <c r="P26" s="240" t="s">
        <v>990</v>
      </c>
      <c r="Q26" s="240" t="s">
        <v>636</v>
      </c>
      <c r="R26" s="240" t="s">
        <v>991</v>
      </c>
      <c r="S26" s="240" t="s">
        <v>992</v>
      </c>
      <c r="T26" s="240" t="s">
        <v>993</v>
      </c>
      <c r="U26" s="240" t="s">
        <v>629</v>
      </c>
      <c r="V26" s="240" t="s">
        <v>629</v>
      </c>
      <c r="W26" s="240" t="s">
        <v>992</v>
      </c>
      <c r="X26" s="240" t="s">
        <v>993</v>
      </c>
    </row>
    <row r="27" spans="1:24" ht="27">
      <c r="A27" s="240" t="s">
        <v>782</v>
      </c>
      <c r="B27" s="240" t="s">
        <v>783</v>
      </c>
      <c r="C27" s="240" t="s">
        <v>994</v>
      </c>
      <c r="D27" s="240" t="s">
        <v>995</v>
      </c>
      <c r="E27" s="240" t="s">
        <v>996</v>
      </c>
      <c r="F27" s="240" t="s">
        <v>996</v>
      </c>
      <c r="G27" s="240" t="s">
        <v>997</v>
      </c>
      <c r="H27" s="240" t="s">
        <v>998</v>
      </c>
      <c r="I27" s="240" t="s">
        <v>999</v>
      </c>
      <c r="J27" s="240" t="s">
        <v>1000</v>
      </c>
      <c r="K27" s="240" t="s">
        <v>760</v>
      </c>
      <c r="L27" s="240" t="s">
        <v>760</v>
      </c>
      <c r="M27" s="240" t="s">
        <v>760</v>
      </c>
      <c r="N27" s="240" t="s">
        <v>1001</v>
      </c>
      <c r="O27" s="240" t="s">
        <v>1002</v>
      </c>
      <c r="P27" s="240" t="s">
        <v>1003</v>
      </c>
      <c r="Q27" s="240" t="s">
        <v>636</v>
      </c>
      <c r="R27" s="240" t="s">
        <v>1004</v>
      </c>
      <c r="S27" s="240" t="s">
        <v>1005</v>
      </c>
      <c r="T27" s="241" t="s">
        <v>1006</v>
      </c>
      <c r="U27" s="240" t="s">
        <v>629</v>
      </c>
      <c r="V27" s="240" t="s">
        <v>629</v>
      </c>
      <c r="W27" s="240" t="s">
        <v>1005</v>
      </c>
      <c r="X27" s="241" t="s">
        <v>1006</v>
      </c>
    </row>
    <row r="28" spans="1:24" ht="27">
      <c r="A28" s="240" t="s">
        <v>782</v>
      </c>
      <c r="B28" s="240" t="s">
        <v>783</v>
      </c>
      <c r="C28" s="240" t="s">
        <v>1007</v>
      </c>
      <c r="D28" s="240" t="s">
        <v>1008</v>
      </c>
      <c r="E28" s="240" t="s">
        <v>1009</v>
      </c>
      <c r="F28" s="240" t="s">
        <v>1010</v>
      </c>
      <c r="G28" s="240" t="s">
        <v>1011</v>
      </c>
      <c r="H28" s="240" t="s">
        <v>1012</v>
      </c>
      <c r="I28" s="240" t="s">
        <v>1013</v>
      </c>
      <c r="J28" s="240" t="s">
        <v>747</v>
      </c>
      <c r="K28" s="240" t="s">
        <v>748</v>
      </c>
      <c r="L28" s="240" t="s">
        <v>748</v>
      </c>
      <c r="M28" s="240" t="s">
        <v>748</v>
      </c>
      <c r="N28" s="240" t="s">
        <v>749</v>
      </c>
      <c r="O28" s="240" t="s">
        <v>1014</v>
      </c>
      <c r="P28" s="240" t="s">
        <v>1015</v>
      </c>
      <c r="Q28" s="240" t="s">
        <v>636</v>
      </c>
      <c r="R28" s="242" t="s">
        <v>750</v>
      </c>
      <c r="S28" s="240" t="s">
        <v>381</v>
      </c>
      <c r="T28" s="240" t="s">
        <v>382</v>
      </c>
      <c r="U28" s="240" t="s">
        <v>629</v>
      </c>
      <c r="V28" s="240" t="s">
        <v>629</v>
      </c>
      <c r="W28" s="240" t="s">
        <v>381</v>
      </c>
      <c r="X28" s="240" t="s">
        <v>382</v>
      </c>
    </row>
    <row r="29" spans="1:24" ht="27">
      <c r="A29" s="240" t="s">
        <v>782</v>
      </c>
      <c r="B29" s="240" t="s">
        <v>783</v>
      </c>
      <c r="C29" s="240" t="s">
        <v>1016</v>
      </c>
      <c r="D29" s="240" t="s">
        <v>1017</v>
      </c>
      <c r="E29" s="240" t="s">
        <v>1018</v>
      </c>
      <c r="F29" s="240" t="s">
        <v>1019</v>
      </c>
      <c r="G29" s="240" t="s">
        <v>1020</v>
      </c>
      <c r="H29" s="240" t="s">
        <v>1021</v>
      </c>
      <c r="I29" s="240" t="s">
        <v>1022</v>
      </c>
      <c r="J29" s="240" t="s">
        <v>1023</v>
      </c>
      <c r="K29" s="240" t="s">
        <v>1024</v>
      </c>
      <c r="L29" s="240" t="s">
        <v>1025</v>
      </c>
      <c r="M29" s="240" t="s">
        <v>1026</v>
      </c>
      <c r="N29" s="240" t="s">
        <v>1027</v>
      </c>
      <c r="O29" s="240" t="s">
        <v>1028</v>
      </c>
      <c r="P29" s="240" t="s">
        <v>1029</v>
      </c>
      <c r="Q29" s="240" t="s">
        <v>636</v>
      </c>
      <c r="R29" s="240" t="s">
        <v>1030</v>
      </c>
      <c r="S29" s="240" t="s">
        <v>1031</v>
      </c>
      <c r="T29" s="241" t="s">
        <v>1032</v>
      </c>
      <c r="U29" s="240" t="s">
        <v>629</v>
      </c>
      <c r="V29" s="240" t="s">
        <v>629</v>
      </c>
      <c r="W29" s="240" t="s">
        <v>1031</v>
      </c>
      <c r="X29" s="241" t="s">
        <v>1032</v>
      </c>
    </row>
    <row r="30" spans="1:24" ht="27">
      <c r="A30" s="240" t="s">
        <v>782</v>
      </c>
      <c r="B30" s="240" t="s">
        <v>783</v>
      </c>
      <c r="C30" s="240" t="s">
        <v>1033</v>
      </c>
      <c r="D30" s="240" t="s">
        <v>1034</v>
      </c>
      <c r="E30" s="240" t="s">
        <v>1035</v>
      </c>
      <c r="F30" s="240" t="s">
        <v>1036</v>
      </c>
      <c r="G30" s="240" t="s">
        <v>1037</v>
      </c>
      <c r="H30" s="240" t="s">
        <v>751</v>
      </c>
      <c r="I30" s="240" t="s">
        <v>1038</v>
      </c>
      <c r="J30" s="240" t="s">
        <v>752</v>
      </c>
      <c r="K30" s="240" t="s">
        <v>753</v>
      </c>
      <c r="L30" s="240" t="s">
        <v>754</v>
      </c>
      <c r="M30" s="240" t="s">
        <v>755</v>
      </c>
      <c r="N30" s="240" t="s">
        <v>756</v>
      </c>
      <c r="O30" s="240" t="s">
        <v>757</v>
      </c>
      <c r="P30" s="240" t="s">
        <v>758</v>
      </c>
      <c r="Q30" s="240" t="s">
        <v>628</v>
      </c>
      <c r="R30" s="240" t="s">
        <v>759</v>
      </c>
      <c r="S30" s="240" t="s">
        <v>383</v>
      </c>
      <c r="T30" s="240" t="s">
        <v>780</v>
      </c>
      <c r="U30" s="240" t="s">
        <v>629</v>
      </c>
      <c r="V30" s="240" t="s">
        <v>629</v>
      </c>
      <c r="W30" s="240" t="s">
        <v>383</v>
      </c>
      <c r="X30" s="240" t="s">
        <v>1039</v>
      </c>
    </row>
    <row r="31" spans="1:24" ht="27">
      <c r="A31" s="240" t="s">
        <v>782</v>
      </c>
      <c r="B31" s="240" t="s">
        <v>783</v>
      </c>
      <c r="C31" s="240" t="s">
        <v>1033</v>
      </c>
      <c r="D31" s="240" t="s">
        <v>1040</v>
      </c>
      <c r="E31" s="240" t="s">
        <v>1041</v>
      </c>
      <c r="F31" s="240" t="s">
        <v>1042</v>
      </c>
      <c r="G31" s="240" t="s">
        <v>1043</v>
      </c>
      <c r="H31" s="240" t="s">
        <v>1044</v>
      </c>
      <c r="I31" s="240" t="s">
        <v>1045</v>
      </c>
      <c r="J31" s="240" t="s">
        <v>1046</v>
      </c>
      <c r="K31" s="240" t="s">
        <v>753</v>
      </c>
      <c r="L31" s="240" t="s">
        <v>754</v>
      </c>
      <c r="M31" s="240" t="s">
        <v>755</v>
      </c>
      <c r="N31" s="240" t="s">
        <v>1047</v>
      </c>
      <c r="O31" s="240" t="s">
        <v>1048</v>
      </c>
      <c r="P31" s="240" t="s">
        <v>1049</v>
      </c>
      <c r="Q31" s="240" t="s">
        <v>636</v>
      </c>
      <c r="R31" s="240" t="s">
        <v>1050</v>
      </c>
      <c r="S31" s="240" t="s">
        <v>1051</v>
      </c>
      <c r="T31" s="240" t="s">
        <v>1052</v>
      </c>
      <c r="U31" s="240" t="s">
        <v>629</v>
      </c>
      <c r="V31" s="240" t="s">
        <v>629</v>
      </c>
      <c r="W31" s="240" t="s">
        <v>1051</v>
      </c>
      <c r="X31" s="240" t="s">
        <v>1052</v>
      </c>
    </row>
  </sheetData>
  <autoFilter ref="A1:BO32" xr:uid="{00000000-0009-0000-0000-000003000000}"/>
  <phoneticPr fontId="1"/>
  <pageMargins left="0.70866141732283472" right="0.70866141732283472" top="0.74803149606299213" bottom="0.74803149606299213" header="0.31496062992125984" footer="0.31496062992125984"/>
  <pageSetup paperSize="8"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0"/>
  </sheetPr>
  <dimension ref="C1:BS49"/>
  <sheetViews>
    <sheetView view="pageBreakPreview" zoomScaleNormal="100" zoomScaleSheetLayoutView="100" workbookViewId="0">
      <selection activeCell="C3" sqref="C3"/>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293" t="s">
        <v>20</v>
      </c>
      <c r="D1" s="293"/>
      <c r="E1" s="293"/>
      <c r="F1" s="293"/>
      <c r="G1" s="293"/>
      <c r="H1" s="293"/>
      <c r="I1" s="293"/>
      <c r="J1" s="293"/>
      <c r="K1" s="293"/>
      <c r="L1" s="293"/>
      <c r="M1" s="59"/>
    </row>
    <row r="2" spans="3:13" ht="24" customHeight="1">
      <c r="C2" s="20" t="s">
        <v>21</v>
      </c>
      <c r="D2" s="21" t="s">
        <v>22</v>
      </c>
      <c r="E2" s="21" t="s">
        <v>23</v>
      </c>
      <c r="F2" s="21" t="s">
        <v>24</v>
      </c>
      <c r="G2" s="22" t="s">
        <v>25</v>
      </c>
      <c r="H2" s="20" t="s">
        <v>21</v>
      </c>
      <c r="I2" s="21" t="s">
        <v>22</v>
      </c>
      <c r="J2" s="21" t="s">
        <v>23</v>
      </c>
      <c r="K2" s="21" t="s">
        <v>24</v>
      </c>
      <c r="L2" s="23" t="s">
        <v>25</v>
      </c>
      <c r="M2" s="57"/>
    </row>
    <row r="3" spans="3:13" ht="12" customHeight="1">
      <c r="C3" s="24" t="s">
        <v>26</v>
      </c>
      <c r="D3" s="25" t="s">
        <v>27</v>
      </c>
      <c r="E3" s="26" t="s">
        <v>28</v>
      </c>
      <c r="F3" s="26"/>
      <c r="G3" s="27"/>
      <c r="H3" s="28" t="s">
        <v>29</v>
      </c>
      <c r="I3" s="29" t="s">
        <v>30</v>
      </c>
      <c r="J3" s="29" t="s">
        <v>31</v>
      </c>
      <c r="K3" s="29"/>
      <c r="L3" s="30"/>
      <c r="M3" s="57"/>
    </row>
    <row r="4" spans="3:13" ht="12" customHeight="1">
      <c r="C4" s="24" t="s">
        <v>32</v>
      </c>
      <c r="D4" s="25" t="s">
        <v>33</v>
      </c>
      <c r="E4" s="26" t="s">
        <v>34</v>
      </c>
      <c r="F4" s="26" t="s">
        <v>35</v>
      </c>
      <c r="G4" s="27" t="s">
        <v>36</v>
      </c>
      <c r="H4" s="24" t="s">
        <v>341</v>
      </c>
      <c r="I4" s="25" t="s">
        <v>37</v>
      </c>
      <c r="J4" s="26" t="s">
        <v>38</v>
      </c>
      <c r="K4" s="26" t="s">
        <v>39</v>
      </c>
      <c r="L4" s="31"/>
      <c r="M4" s="54"/>
    </row>
    <row r="5" spans="3:13" ht="12" customHeight="1">
      <c r="C5" s="24" t="s">
        <v>40</v>
      </c>
      <c r="D5" s="25" t="s">
        <v>41</v>
      </c>
      <c r="E5" s="26" t="s">
        <v>42</v>
      </c>
      <c r="F5" s="26" t="s">
        <v>43</v>
      </c>
      <c r="G5" s="27"/>
      <c r="H5" s="24" t="s">
        <v>44</v>
      </c>
      <c r="I5" s="25" t="s">
        <v>45</v>
      </c>
      <c r="J5" s="26" t="s">
        <v>46</v>
      </c>
      <c r="K5" s="26" t="s">
        <v>47</v>
      </c>
      <c r="L5" s="31" t="s">
        <v>48</v>
      </c>
      <c r="M5" s="54"/>
    </row>
    <row r="6" spans="3:13" ht="12" customHeight="1">
      <c r="C6" s="24" t="s">
        <v>49</v>
      </c>
      <c r="D6" s="25" t="s">
        <v>50</v>
      </c>
      <c r="E6" s="26" t="s">
        <v>51</v>
      </c>
      <c r="F6" s="26" t="s">
        <v>52</v>
      </c>
      <c r="G6" s="27"/>
      <c r="H6" s="24" t="s">
        <v>53</v>
      </c>
      <c r="I6" s="25" t="s">
        <v>54</v>
      </c>
      <c r="J6" s="26" t="s">
        <v>55</v>
      </c>
      <c r="K6" s="26"/>
      <c r="L6" s="31"/>
      <c r="M6" s="54"/>
    </row>
    <row r="7" spans="3:13" ht="12" customHeight="1">
      <c r="C7" s="24" t="s">
        <v>56</v>
      </c>
      <c r="D7" s="26">
        <v>316901</v>
      </c>
      <c r="E7" s="26" t="s">
        <v>57</v>
      </c>
      <c r="F7" s="26"/>
      <c r="G7" s="27"/>
      <c r="H7" s="24" t="s">
        <v>58</v>
      </c>
      <c r="I7" s="25">
        <v>316923</v>
      </c>
      <c r="J7" s="26" t="s">
        <v>59</v>
      </c>
      <c r="K7" s="26" t="s">
        <v>60</v>
      </c>
      <c r="L7" s="31"/>
      <c r="M7" s="54"/>
    </row>
    <row r="8" spans="3:13" ht="12" customHeight="1">
      <c r="C8" s="24" t="s">
        <v>61</v>
      </c>
      <c r="D8" s="25" t="s">
        <v>62</v>
      </c>
      <c r="E8" s="26" t="s">
        <v>63</v>
      </c>
      <c r="F8" s="26" t="s">
        <v>64</v>
      </c>
      <c r="G8" s="27"/>
      <c r="H8" s="24" t="s">
        <v>65</v>
      </c>
      <c r="I8" s="25" t="s">
        <v>66</v>
      </c>
      <c r="J8" s="26" t="s">
        <v>67</v>
      </c>
      <c r="K8" s="26" t="s">
        <v>68</v>
      </c>
      <c r="L8" s="31"/>
      <c r="M8" s="54"/>
    </row>
    <row r="9" spans="3:13" ht="12" customHeight="1">
      <c r="C9" s="32" t="s">
        <v>69</v>
      </c>
      <c r="D9" s="25" t="s">
        <v>70</v>
      </c>
      <c r="E9" s="26" t="s">
        <v>71</v>
      </c>
      <c r="F9" s="26" t="s">
        <v>72</v>
      </c>
      <c r="G9" s="27" t="s">
        <v>73</v>
      </c>
      <c r="H9" s="24" t="s">
        <v>74</v>
      </c>
      <c r="I9" s="25" t="s">
        <v>75</v>
      </c>
      <c r="J9" s="26" t="s">
        <v>76</v>
      </c>
      <c r="K9" s="26" t="s">
        <v>77</v>
      </c>
      <c r="L9" s="31"/>
      <c r="M9" s="54"/>
    </row>
    <row r="10" spans="3:13" ht="12" customHeight="1">
      <c r="C10" s="24" t="s">
        <v>78</v>
      </c>
      <c r="D10" s="25" t="s">
        <v>79</v>
      </c>
      <c r="E10" s="26" t="s">
        <v>80</v>
      </c>
      <c r="F10" s="26" t="s">
        <v>81</v>
      </c>
      <c r="G10" s="27"/>
      <c r="H10" s="24" t="s">
        <v>82</v>
      </c>
      <c r="I10" s="26">
        <v>123302</v>
      </c>
      <c r="J10" s="26" t="s">
        <v>83</v>
      </c>
      <c r="K10" s="26" t="s">
        <v>84</v>
      </c>
      <c r="L10" s="31"/>
      <c r="M10" s="54"/>
    </row>
    <row r="11" spans="3:13" ht="12" customHeight="1">
      <c r="C11" s="24" t="s">
        <v>85</v>
      </c>
      <c r="D11" s="25" t="s">
        <v>86</v>
      </c>
      <c r="E11" s="26" t="s">
        <v>87</v>
      </c>
      <c r="F11" s="26" t="s">
        <v>88</v>
      </c>
      <c r="G11" s="27" t="s">
        <v>89</v>
      </c>
      <c r="H11" s="24" t="s">
        <v>90</v>
      </c>
      <c r="I11" s="26">
        <v>113301</v>
      </c>
      <c r="J11" s="26" t="s">
        <v>91</v>
      </c>
      <c r="K11" s="26" t="s">
        <v>92</v>
      </c>
      <c r="L11" s="31" t="s">
        <v>93</v>
      </c>
      <c r="M11" s="54"/>
    </row>
    <row r="12" spans="3:13" ht="12" customHeight="1">
      <c r="C12" s="33" t="s">
        <v>94</v>
      </c>
      <c r="D12" s="34" t="s">
        <v>95</v>
      </c>
      <c r="E12" s="26" t="s">
        <v>96</v>
      </c>
      <c r="F12" s="26" t="s">
        <v>97</v>
      </c>
      <c r="G12" s="27"/>
      <c r="H12" s="24" t="s">
        <v>98</v>
      </c>
      <c r="I12" s="26">
        <v>123301</v>
      </c>
      <c r="J12" s="26" t="s">
        <v>99</v>
      </c>
      <c r="K12" s="26" t="s">
        <v>100</v>
      </c>
      <c r="L12" s="31" t="s">
        <v>101</v>
      </c>
      <c r="M12" s="54"/>
    </row>
    <row r="13" spans="3:13" ht="12" customHeight="1">
      <c r="C13" s="24" t="s">
        <v>102</v>
      </c>
      <c r="D13" s="25" t="s">
        <v>103</v>
      </c>
      <c r="E13" s="26" t="s">
        <v>104</v>
      </c>
      <c r="F13" s="26" t="s">
        <v>105</v>
      </c>
      <c r="G13" s="27"/>
      <c r="H13" s="24" t="s">
        <v>106</v>
      </c>
      <c r="I13" s="25" t="s">
        <v>107</v>
      </c>
      <c r="J13" s="26" t="s">
        <v>108</v>
      </c>
      <c r="K13" s="26"/>
      <c r="L13" s="31"/>
      <c r="M13" s="54"/>
    </row>
    <row r="14" spans="3:13" ht="12" customHeight="1">
      <c r="C14" s="24" t="s">
        <v>109</v>
      </c>
      <c r="D14" s="26">
        <v>110401</v>
      </c>
      <c r="E14" s="26" t="s">
        <v>110</v>
      </c>
      <c r="F14" s="26" t="s">
        <v>111</v>
      </c>
      <c r="G14" s="27"/>
      <c r="H14" s="24" t="s">
        <v>112</v>
      </c>
      <c r="I14" s="26">
        <v>113401</v>
      </c>
      <c r="J14" s="26" t="s">
        <v>113</v>
      </c>
      <c r="K14" s="26"/>
      <c r="L14" s="31"/>
      <c r="M14" s="54"/>
    </row>
    <row r="15" spans="3:13" ht="12" customHeight="1">
      <c r="C15" s="24" t="s">
        <v>114</v>
      </c>
      <c r="D15" s="25" t="s">
        <v>115</v>
      </c>
      <c r="E15" s="26" t="s">
        <v>116</v>
      </c>
      <c r="F15" s="26" t="s">
        <v>117</v>
      </c>
      <c r="G15" s="27"/>
      <c r="H15" s="24" t="s">
        <v>118</v>
      </c>
      <c r="I15" s="25" t="s">
        <v>107</v>
      </c>
      <c r="J15" s="26" t="s">
        <v>119</v>
      </c>
      <c r="K15" s="26" t="s">
        <v>120</v>
      </c>
      <c r="L15" s="31" t="s">
        <v>121</v>
      </c>
      <c r="M15" s="54"/>
    </row>
    <row r="16" spans="3:13" ht="12" customHeight="1">
      <c r="C16" s="24" t="s">
        <v>122</v>
      </c>
      <c r="D16" s="25" t="s">
        <v>123</v>
      </c>
      <c r="E16" s="26" t="s">
        <v>124</v>
      </c>
      <c r="F16" s="26" t="s">
        <v>125</v>
      </c>
      <c r="G16" s="27"/>
      <c r="H16" s="24" t="s">
        <v>126</v>
      </c>
      <c r="I16" s="25" t="s">
        <v>127</v>
      </c>
      <c r="J16" s="26" t="s">
        <v>128</v>
      </c>
      <c r="K16" s="26" t="s">
        <v>129</v>
      </c>
      <c r="L16" s="31" t="s">
        <v>342</v>
      </c>
      <c r="M16" s="54"/>
    </row>
    <row r="17" spans="3:13" ht="12" customHeight="1">
      <c r="C17" s="24" t="s">
        <v>130</v>
      </c>
      <c r="D17" s="25" t="s">
        <v>131</v>
      </c>
      <c r="E17" s="26" t="s">
        <v>132</v>
      </c>
      <c r="F17" s="26" t="s">
        <v>133</v>
      </c>
      <c r="G17" s="27"/>
      <c r="H17" s="24" t="s">
        <v>134</v>
      </c>
      <c r="I17" s="26">
        <v>316904</v>
      </c>
      <c r="J17" s="26" t="s">
        <v>135</v>
      </c>
      <c r="K17" s="26" t="s">
        <v>136</v>
      </c>
      <c r="L17" s="31" t="s">
        <v>137</v>
      </c>
      <c r="M17" s="54"/>
    </row>
    <row r="18" spans="3:13" ht="12" customHeight="1">
      <c r="C18" s="24" t="s">
        <v>138</v>
      </c>
      <c r="D18" s="25" t="s">
        <v>139</v>
      </c>
      <c r="E18" s="26" t="s">
        <v>140</v>
      </c>
      <c r="F18" s="26" t="s">
        <v>141</v>
      </c>
      <c r="G18" s="27" t="s">
        <v>142</v>
      </c>
      <c r="H18" s="24" t="s">
        <v>143</v>
      </c>
      <c r="I18" s="25" t="s">
        <v>144</v>
      </c>
      <c r="J18" s="26" t="s">
        <v>145</v>
      </c>
      <c r="K18" s="26" t="s">
        <v>146</v>
      </c>
      <c r="L18" s="31"/>
      <c r="M18" s="54"/>
    </row>
    <row r="19" spans="3:13" ht="12" customHeight="1">
      <c r="C19" s="24" t="s">
        <v>147</v>
      </c>
      <c r="D19" s="25">
        <v>110801</v>
      </c>
      <c r="E19" s="26" t="s">
        <v>148</v>
      </c>
      <c r="F19" s="26" t="s">
        <v>149</v>
      </c>
      <c r="G19" s="27" t="s">
        <v>150</v>
      </c>
      <c r="H19" s="24" t="s">
        <v>151</v>
      </c>
      <c r="I19" s="25" t="s">
        <v>144</v>
      </c>
      <c r="J19" s="26" t="s">
        <v>152</v>
      </c>
      <c r="K19" s="26"/>
      <c r="L19" s="31"/>
      <c r="M19" s="54"/>
    </row>
    <row r="20" spans="3:13" ht="12" customHeight="1">
      <c r="C20" s="24" t="s">
        <v>153</v>
      </c>
      <c r="D20" s="25" t="s">
        <v>154</v>
      </c>
      <c r="E20" s="35" t="s">
        <v>155</v>
      </c>
      <c r="F20" s="35" t="s">
        <v>156</v>
      </c>
      <c r="G20" s="36" t="s">
        <v>157</v>
      </c>
      <c r="H20" s="24" t="s">
        <v>158</v>
      </c>
      <c r="I20" s="25">
        <v>316924</v>
      </c>
      <c r="J20" s="26" t="s">
        <v>159</v>
      </c>
      <c r="K20" s="26" t="s">
        <v>160</v>
      </c>
      <c r="L20" s="31"/>
      <c r="M20" s="54"/>
    </row>
    <row r="21" spans="3:13" ht="12" customHeight="1">
      <c r="C21" s="24" t="s">
        <v>161</v>
      </c>
      <c r="D21" s="25" t="s">
        <v>162</v>
      </c>
      <c r="E21" s="26" t="s">
        <v>163</v>
      </c>
      <c r="F21" s="26"/>
      <c r="G21" s="27"/>
      <c r="H21" s="24" t="s">
        <v>164</v>
      </c>
      <c r="I21" s="26">
        <v>316902</v>
      </c>
      <c r="J21" s="26" t="s">
        <v>165</v>
      </c>
      <c r="K21" s="26" t="s">
        <v>166</v>
      </c>
      <c r="L21" s="31"/>
      <c r="M21" s="54"/>
    </row>
    <row r="22" spans="3:13" ht="12" customHeight="1">
      <c r="C22" s="24" t="s">
        <v>167</v>
      </c>
      <c r="D22" s="25" t="s">
        <v>168</v>
      </c>
      <c r="E22" s="26" t="s">
        <v>169</v>
      </c>
      <c r="F22" s="26"/>
      <c r="G22" s="27"/>
      <c r="H22" s="24" t="s">
        <v>170</v>
      </c>
      <c r="I22" s="25" t="s">
        <v>171</v>
      </c>
      <c r="J22" s="26" t="s">
        <v>172</v>
      </c>
      <c r="K22" s="26"/>
      <c r="L22" s="31"/>
      <c r="M22" s="54"/>
    </row>
    <row r="23" spans="3:13" ht="12" customHeight="1">
      <c r="C23" s="24" t="s">
        <v>173</v>
      </c>
      <c r="D23" s="26">
        <v>110801</v>
      </c>
      <c r="E23" s="26" t="s">
        <v>174</v>
      </c>
      <c r="F23" s="26" t="s">
        <v>175</v>
      </c>
      <c r="G23" s="27" t="s">
        <v>176</v>
      </c>
      <c r="H23" s="24" t="s">
        <v>177</v>
      </c>
      <c r="I23" s="25" t="s">
        <v>178</v>
      </c>
      <c r="J23" s="26" t="s">
        <v>179</v>
      </c>
      <c r="K23" s="26" t="s">
        <v>180</v>
      </c>
      <c r="L23" s="31"/>
      <c r="M23" s="54"/>
    </row>
    <row r="24" spans="3:13" ht="12" customHeight="1">
      <c r="C24" s="24" t="s">
        <v>181</v>
      </c>
      <c r="D24" s="25" t="s">
        <v>182</v>
      </c>
      <c r="E24" s="26" t="s">
        <v>183</v>
      </c>
      <c r="F24" s="26" t="s">
        <v>184</v>
      </c>
      <c r="G24" s="27"/>
      <c r="H24" s="32" t="s">
        <v>185</v>
      </c>
      <c r="I24" s="25" t="s">
        <v>186</v>
      </c>
      <c r="J24" s="26" t="s">
        <v>187</v>
      </c>
      <c r="K24" s="26" t="s">
        <v>188</v>
      </c>
      <c r="L24" s="31" t="s">
        <v>189</v>
      </c>
      <c r="M24" s="54"/>
    </row>
    <row r="25" spans="3:13" ht="12" customHeight="1">
      <c r="C25" s="24" t="s">
        <v>190</v>
      </c>
      <c r="D25" s="25" t="s">
        <v>191</v>
      </c>
      <c r="E25" s="26" t="s">
        <v>192</v>
      </c>
      <c r="F25" s="26"/>
      <c r="G25" s="27"/>
      <c r="H25" s="24" t="s">
        <v>193</v>
      </c>
      <c r="I25" s="25" t="s">
        <v>194</v>
      </c>
      <c r="J25" s="26" t="s">
        <v>195</v>
      </c>
      <c r="K25" s="26" t="s">
        <v>196</v>
      </c>
      <c r="L25" s="31"/>
      <c r="M25" s="54"/>
    </row>
    <row r="26" spans="3:13" ht="12" customHeight="1">
      <c r="C26" s="32" t="s">
        <v>197</v>
      </c>
      <c r="D26" s="26">
        <v>316902</v>
      </c>
      <c r="E26" s="26" t="s">
        <v>198</v>
      </c>
      <c r="F26" s="26" t="s">
        <v>199</v>
      </c>
      <c r="G26" s="27" t="s">
        <v>200</v>
      </c>
      <c r="H26" s="24" t="s">
        <v>201</v>
      </c>
      <c r="I26" s="25" t="s">
        <v>202</v>
      </c>
      <c r="J26" s="26" t="s">
        <v>203</v>
      </c>
      <c r="K26" s="26" t="s">
        <v>204</v>
      </c>
      <c r="L26" s="31"/>
      <c r="M26" s="54"/>
    </row>
    <row r="27" spans="3:13" ht="12" customHeight="1">
      <c r="C27" s="211" t="s">
        <v>205</v>
      </c>
      <c r="D27" s="25" t="s">
        <v>206</v>
      </c>
      <c r="E27" s="26" t="s">
        <v>207</v>
      </c>
      <c r="F27" s="26"/>
      <c r="G27" s="27"/>
      <c r="H27" s="24" t="s">
        <v>208</v>
      </c>
      <c r="I27" s="26">
        <v>113801</v>
      </c>
      <c r="J27" s="26" t="s">
        <v>209</v>
      </c>
      <c r="K27" s="26" t="s">
        <v>210</v>
      </c>
      <c r="L27" s="31" t="s">
        <v>211</v>
      </c>
      <c r="M27" s="54"/>
    </row>
    <row r="28" spans="3:13" ht="12" customHeight="1">
      <c r="C28" s="24" t="s">
        <v>212</v>
      </c>
      <c r="D28" s="26">
        <v>316904</v>
      </c>
      <c r="E28" s="26" t="s">
        <v>213</v>
      </c>
      <c r="F28" s="26" t="s">
        <v>214</v>
      </c>
      <c r="G28" s="27"/>
      <c r="H28" s="24" t="s">
        <v>215</v>
      </c>
      <c r="I28" s="25" t="s">
        <v>216</v>
      </c>
      <c r="J28" s="26" t="s">
        <v>217</v>
      </c>
      <c r="K28" s="26"/>
      <c r="L28" s="31"/>
      <c r="M28" s="54"/>
    </row>
    <row r="29" spans="3:13" ht="12" customHeight="1">
      <c r="C29" s="24" t="s">
        <v>218</v>
      </c>
      <c r="D29" s="25" t="s">
        <v>219</v>
      </c>
      <c r="E29" s="26" t="s">
        <v>220</v>
      </c>
      <c r="F29" s="26" t="s">
        <v>221</v>
      </c>
      <c r="G29" s="27"/>
      <c r="H29" s="24" t="s">
        <v>222</v>
      </c>
      <c r="I29" s="26">
        <v>316906</v>
      </c>
      <c r="J29" s="26" t="s">
        <v>223</v>
      </c>
      <c r="K29" s="26" t="s">
        <v>224</v>
      </c>
      <c r="L29" s="31"/>
      <c r="M29" s="54"/>
    </row>
    <row r="30" spans="3:13" ht="12" customHeight="1">
      <c r="C30" s="24" t="s">
        <v>225</v>
      </c>
      <c r="D30" s="26">
        <v>261001</v>
      </c>
      <c r="E30" s="26" t="s">
        <v>226</v>
      </c>
      <c r="F30" s="26" t="s">
        <v>227</v>
      </c>
      <c r="G30" s="27"/>
      <c r="H30" s="24" t="s">
        <v>228</v>
      </c>
      <c r="I30" s="26">
        <v>113802</v>
      </c>
      <c r="J30" s="26" t="s">
        <v>229</v>
      </c>
      <c r="K30" s="26"/>
      <c r="L30" s="31"/>
      <c r="M30" s="54"/>
    </row>
    <row r="31" spans="3:13" ht="12" customHeight="1">
      <c r="C31" s="24" t="s">
        <v>230</v>
      </c>
      <c r="D31" s="25" t="s">
        <v>231</v>
      </c>
      <c r="E31" s="26" t="s">
        <v>232</v>
      </c>
      <c r="F31" s="26" t="s">
        <v>233</v>
      </c>
      <c r="G31" s="27"/>
      <c r="H31" s="24" t="s">
        <v>234</v>
      </c>
      <c r="I31" s="37">
        <v>124201</v>
      </c>
      <c r="J31" s="37" t="s">
        <v>235</v>
      </c>
      <c r="K31" s="37" t="s">
        <v>236</v>
      </c>
      <c r="L31" s="38" t="s">
        <v>237</v>
      </c>
      <c r="M31" s="54"/>
    </row>
    <row r="32" spans="3:13" ht="12" customHeight="1">
      <c r="C32" s="24" t="s">
        <v>238</v>
      </c>
      <c r="D32" s="25" t="s">
        <v>239</v>
      </c>
      <c r="E32" s="26" t="s">
        <v>240</v>
      </c>
      <c r="F32" s="26"/>
      <c r="G32" s="27"/>
      <c r="H32" s="33" t="s">
        <v>241</v>
      </c>
      <c r="I32" s="34" t="s">
        <v>242</v>
      </c>
      <c r="J32" s="26" t="s">
        <v>243</v>
      </c>
      <c r="K32" s="26"/>
      <c r="L32" s="31"/>
      <c r="M32" s="54"/>
    </row>
    <row r="33" spans="3:71" ht="12" customHeight="1">
      <c r="C33" s="24" t="s">
        <v>244</v>
      </c>
      <c r="D33" s="25" t="s">
        <v>245</v>
      </c>
      <c r="E33" s="26" t="s">
        <v>246</v>
      </c>
      <c r="F33" s="26" t="s">
        <v>247</v>
      </c>
      <c r="G33" s="27" t="s">
        <v>248</v>
      </c>
      <c r="H33" s="39" t="s">
        <v>249</v>
      </c>
      <c r="I33" s="34" t="s">
        <v>250</v>
      </c>
      <c r="J33" s="27" t="s">
        <v>251</v>
      </c>
      <c r="K33" s="26"/>
      <c r="L33" s="40"/>
      <c r="M33" s="54"/>
      <c r="BS33" s="41"/>
    </row>
    <row r="34" spans="3:71" ht="12" customHeight="1">
      <c r="C34" s="24" t="s">
        <v>252</v>
      </c>
      <c r="D34" s="26">
        <v>110201</v>
      </c>
      <c r="E34" s="26" t="s">
        <v>253</v>
      </c>
      <c r="F34" s="26" t="s">
        <v>254</v>
      </c>
      <c r="G34" s="27"/>
      <c r="H34" s="42" t="s">
        <v>255</v>
      </c>
      <c r="I34" s="25" t="s">
        <v>250</v>
      </c>
      <c r="J34" s="294" t="s">
        <v>542</v>
      </c>
      <c r="K34" s="295"/>
      <c r="L34" s="58"/>
      <c r="M34" s="52"/>
    </row>
    <row r="35" spans="3:71" ht="12" customHeight="1">
      <c r="C35" s="24" t="s">
        <v>256</v>
      </c>
      <c r="D35" s="26">
        <v>120201</v>
      </c>
      <c r="E35" s="26" t="s">
        <v>257</v>
      </c>
      <c r="F35" s="26" t="s">
        <v>258</v>
      </c>
      <c r="G35" s="27"/>
      <c r="H35" s="24" t="s">
        <v>259</v>
      </c>
      <c r="I35" s="43" t="s">
        <v>260</v>
      </c>
      <c r="J35" s="35" t="s">
        <v>261</v>
      </c>
      <c r="K35" s="35"/>
      <c r="L35" s="44"/>
      <c r="M35" s="54"/>
    </row>
    <row r="36" spans="3:71" ht="12" customHeight="1">
      <c r="C36" s="24" t="s">
        <v>262</v>
      </c>
      <c r="D36" s="25">
        <v>116900</v>
      </c>
      <c r="E36" s="26" t="s">
        <v>263</v>
      </c>
      <c r="F36" s="26" t="s">
        <v>264</v>
      </c>
      <c r="G36" s="31" t="s">
        <v>593</v>
      </c>
      <c r="H36" s="24" t="s">
        <v>265</v>
      </c>
      <c r="I36" s="25" t="s">
        <v>266</v>
      </c>
      <c r="J36" s="26" t="s">
        <v>267</v>
      </c>
      <c r="K36" s="26" t="s">
        <v>268</v>
      </c>
      <c r="L36" s="31" t="s">
        <v>269</v>
      </c>
      <c r="M36" s="54"/>
    </row>
    <row r="37" spans="3:71" ht="12" customHeight="1">
      <c r="C37" s="24" t="s">
        <v>270</v>
      </c>
      <c r="D37" s="25" t="s">
        <v>271</v>
      </c>
      <c r="E37" s="26" t="s">
        <v>272</v>
      </c>
      <c r="F37" s="26" t="s">
        <v>273</v>
      </c>
      <c r="G37" s="27"/>
      <c r="H37" s="45" t="s">
        <v>274</v>
      </c>
      <c r="I37" s="25" t="s">
        <v>275</v>
      </c>
      <c r="J37" s="26" t="s">
        <v>276</v>
      </c>
      <c r="K37" s="26"/>
      <c r="L37" s="31"/>
      <c r="M37" s="54"/>
    </row>
    <row r="38" spans="3:71" ht="14.25" customHeight="1">
      <c r="C38" s="33" t="s">
        <v>277</v>
      </c>
      <c r="D38" s="296">
        <v>111501</v>
      </c>
      <c r="E38" s="27" t="s">
        <v>278</v>
      </c>
      <c r="F38" s="27" t="s">
        <v>279</v>
      </c>
      <c r="G38" s="27"/>
      <c r="H38" s="24" t="s">
        <v>280</v>
      </c>
      <c r="I38" s="25" t="s">
        <v>271</v>
      </c>
      <c r="J38" s="26" t="s">
        <v>281</v>
      </c>
      <c r="K38" s="26"/>
      <c r="L38" s="31"/>
      <c r="M38" s="54"/>
    </row>
    <row r="39" spans="3:71" ht="15.75" customHeight="1">
      <c r="C39" s="33" t="s">
        <v>534</v>
      </c>
      <c r="D39" s="297"/>
      <c r="E39" s="294" t="s">
        <v>533</v>
      </c>
      <c r="F39" s="295"/>
      <c r="G39" s="162"/>
      <c r="H39" s="24" t="s">
        <v>282</v>
      </c>
      <c r="I39" s="25" t="s">
        <v>271</v>
      </c>
      <c r="J39" s="26" t="s">
        <v>283</v>
      </c>
      <c r="K39" s="26"/>
      <c r="L39" s="31"/>
      <c r="M39" s="54"/>
    </row>
    <row r="40" spans="3:71" ht="12" customHeight="1">
      <c r="C40" s="24" t="s">
        <v>284</v>
      </c>
      <c r="D40" s="25" t="s">
        <v>285</v>
      </c>
      <c r="E40" s="26" t="s">
        <v>286</v>
      </c>
      <c r="F40" s="26" t="s">
        <v>287</v>
      </c>
      <c r="G40" s="27"/>
      <c r="H40" s="24" t="s">
        <v>288</v>
      </c>
      <c r="I40" s="25" t="s">
        <v>289</v>
      </c>
      <c r="J40" s="26"/>
      <c r="K40" s="26" t="s">
        <v>290</v>
      </c>
      <c r="L40" s="31" t="s">
        <v>291</v>
      </c>
      <c r="M40" s="54"/>
    </row>
    <row r="41" spans="3:71" ht="12" customHeight="1">
      <c r="C41" s="24" t="s">
        <v>292</v>
      </c>
      <c r="D41" s="25" t="s">
        <v>293</v>
      </c>
      <c r="E41" s="26" t="s">
        <v>294</v>
      </c>
      <c r="F41" s="26" t="s">
        <v>295</v>
      </c>
      <c r="G41" s="27" t="s">
        <v>296</v>
      </c>
      <c r="H41" s="24" t="s">
        <v>297</v>
      </c>
      <c r="I41" s="25" t="s">
        <v>298</v>
      </c>
      <c r="J41" s="26" t="s">
        <v>299</v>
      </c>
      <c r="K41" s="26" t="s">
        <v>300</v>
      </c>
      <c r="L41" s="31" t="s">
        <v>301</v>
      </c>
      <c r="M41" s="54"/>
    </row>
    <row r="42" spans="3:71" ht="12" customHeight="1">
      <c r="C42" s="24" t="s">
        <v>302</v>
      </c>
      <c r="D42" s="26">
        <v>316901</v>
      </c>
      <c r="E42" s="26" t="s">
        <v>303</v>
      </c>
      <c r="F42" s="26" t="s">
        <v>304</v>
      </c>
      <c r="G42" s="27"/>
      <c r="H42" s="24" t="s">
        <v>305</v>
      </c>
      <c r="I42" s="26">
        <v>326902</v>
      </c>
      <c r="J42" s="26"/>
      <c r="K42" s="26"/>
      <c r="L42" s="31" t="s">
        <v>306</v>
      </c>
      <c r="M42" s="54"/>
    </row>
    <row r="43" spans="3:71" ht="12" customHeight="1">
      <c r="C43" s="24" t="s">
        <v>307</v>
      </c>
      <c r="D43" s="26">
        <v>112401</v>
      </c>
      <c r="E43" s="26" t="s">
        <v>308</v>
      </c>
      <c r="F43" s="26" t="s">
        <v>309</v>
      </c>
      <c r="G43" s="27" t="s">
        <v>310</v>
      </c>
      <c r="H43" s="24" t="s">
        <v>311</v>
      </c>
      <c r="I43" s="25" t="s">
        <v>312</v>
      </c>
      <c r="J43" s="26"/>
      <c r="K43" s="26"/>
      <c r="L43" s="31" t="s">
        <v>313</v>
      </c>
      <c r="M43" s="54"/>
    </row>
    <row r="44" spans="3:71" ht="12" customHeight="1">
      <c r="C44" s="24" t="s">
        <v>314</v>
      </c>
      <c r="D44" s="26">
        <v>122501</v>
      </c>
      <c r="E44" s="26" t="s">
        <v>315</v>
      </c>
      <c r="F44" s="26" t="s">
        <v>316</v>
      </c>
      <c r="G44" s="27" t="s">
        <v>317</v>
      </c>
      <c r="H44" s="24" t="s">
        <v>318</v>
      </c>
      <c r="I44" s="25" t="s">
        <v>319</v>
      </c>
      <c r="J44" s="26"/>
      <c r="K44" s="26"/>
      <c r="L44" s="31" t="s">
        <v>320</v>
      </c>
      <c r="M44" s="54"/>
    </row>
    <row r="45" spans="3:71" ht="12" customHeight="1">
      <c r="C45" s="33" t="s">
        <v>321</v>
      </c>
      <c r="D45" s="37">
        <v>316905</v>
      </c>
      <c r="E45" s="37" t="s">
        <v>322</v>
      </c>
      <c r="F45" s="37" t="s">
        <v>323</v>
      </c>
      <c r="G45" s="46"/>
      <c r="H45" s="24" t="s">
        <v>324</v>
      </c>
      <c r="I45" s="25" t="s">
        <v>325</v>
      </c>
      <c r="J45" s="26"/>
      <c r="K45" s="26"/>
      <c r="L45" s="31" t="s">
        <v>326</v>
      </c>
      <c r="M45" s="54"/>
    </row>
    <row r="46" spans="3:71" ht="12" customHeight="1">
      <c r="C46" s="24" t="s">
        <v>327</v>
      </c>
      <c r="D46" s="25" t="s">
        <v>328</v>
      </c>
      <c r="E46" s="26" t="s">
        <v>329</v>
      </c>
      <c r="F46" s="26" t="s">
        <v>330</v>
      </c>
      <c r="G46" s="27" t="s">
        <v>331</v>
      </c>
      <c r="H46" s="24" t="s">
        <v>332</v>
      </c>
      <c r="I46" s="25" t="s">
        <v>333</v>
      </c>
      <c r="J46" s="26"/>
      <c r="K46" s="26"/>
      <c r="L46" s="31" t="s">
        <v>334</v>
      </c>
      <c r="M46" s="54"/>
    </row>
    <row r="47" spans="3:71" ht="12" customHeight="1" thickBot="1">
      <c r="C47" s="47" t="s">
        <v>335</v>
      </c>
      <c r="D47" s="48" t="s">
        <v>336</v>
      </c>
      <c r="E47" s="49" t="s">
        <v>337</v>
      </c>
      <c r="F47" s="49"/>
      <c r="G47" s="50"/>
      <c r="H47" s="47" t="s">
        <v>338</v>
      </c>
      <c r="I47" s="48" t="s">
        <v>339</v>
      </c>
      <c r="J47" s="49"/>
      <c r="K47" s="49"/>
      <c r="L47" s="50" t="s">
        <v>340</v>
      </c>
      <c r="M47" s="54"/>
    </row>
    <row r="48" spans="3:71">
      <c r="H48" s="51"/>
      <c r="I48" s="51"/>
      <c r="J48" s="52"/>
      <c r="K48" s="53"/>
      <c r="L48" s="54"/>
      <c r="M48" s="54"/>
    </row>
    <row r="49" spans="10:13">
      <c r="J49" s="55"/>
      <c r="K49" s="56"/>
      <c r="L49" s="57"/>
      <c r="M49" s="57"/>
    </row>
  </sheetData>
  <sheetProtection algorithmName="SHA-512" hashValue="7o69MtY22s3S7FXF7qZ9hg69pd+4ysOc0jEDFdPq+OGn3rNvxUEGs5psNP2u8abWlMG+i/QLR324/OQlG7V/Fw==" saltValue="U/l91CkNp4zSZvbc7hHGyA==" spinCount="100000" sheet="1" objects="1" scenarios="1"/>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39"/>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19</v>
      </c>
    </row>
    <row r="2" spans="2:11" ht="19.5" customHeight="1">
      <c r="B2" s="2"/>
      <c r="C2" s="3"/>
      <c r="D2" s="4"/>
      <c r="H2" s="5" t="s">
        <v>1</v>
      </c>
      <c r="I2" s="149"/>
      <c r="J2" s="6"/>
      <c r="K2" s="6" t="str">
        <f>IF(I2="","I2に学校コードを入力してください。","")</f>
        <v>I2に学校コードを入力してください。</v>
      </c>
    </row>
    <row r="3" spans="2:11" ht="23.25" customHeight="1">
      <c r="B3" s="2"/>
      <c r="C3" s="2"/>
      <c r="G3" s="6"/>
      <c r="H3" s="5" t="s">
        <v>0</v>
      </c>
      <c r="I3" s="60" t="str">
        <f>IFERROR(VLOOKUP($I$2,小学校名簿!$D$2:$X$31,2,FALSE),"")</f>
        <v/>
      </c>
      <c r="J3" s="6"/>
      <c r="K3" s="6" t="str">
        <f>IF(I3="","I2に学校コードを入力してください。","")</f>
        <v>I2に学校コードを入力してください。</v>
      </c>
    </row>
    <row r="5" spans="2:11" ht="27.75" customHeight="1">
      <c r="C5" s="7" t="s">
        <v>761</v>
      </c>
    </row>
    <row r="6" spans="2:11" ht="9.75" customHeight="1">
      <c r="C6" s="7"/>
    </row>
    <row r="7" spans="2:11" ht="20.25" customHeight="1">
      <c r="C7" s="7"/>
      <c r="I7" s="151">
        <f ca="1">TODAY()</f>
        <v>45950</v>
      </c>
    </row>
    <row r="8" spans="2:11" ht="10.5" customHeight="1"/>
    <row r="9" spans="2:11" ht="17.25">
      <c r="B9" s="8" t="s">
        <v>2</v>
      </c>
      <c r="C9" s="8"/>
    </row>
    <row r="11" spans="2:11" ht="18" customHeight="1">
      <c r="H11" s="5" t="s">
        <v>3</v>
      </c>
      <c r="I11" s="60" t="str">
        <f>IFERROR(VLOOKUP($I$2,小学校名簿!$D$2:$X$31,16,FALSE),"")</f>
        <v/>
      </c>
      <c r="K11" s="6" t="str">
        <f>IF(I11="","I2に学校コードを入力してください。","")</f>
        <v>I2に学校コードを入力してください。</v>
      </c>
    </row>
    <row r="13" spans="2:11" ht="20.25" customHeight="1">
      <c r="H13" s="5" t="s">
        <v>4</v>
      </c>
      <c r="I13" s="149" t="str">
        <f>IFERROR(VLOOKUP($I$2,小学校名簿!$D$2:$X$31,17,FALSE),"")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49" t="str">
        <f>IFERROR(VLOOKUP($I$2,小学校名簿!$D$2:$X$31,6,FALSE),"")</f>
        <v/>
      </c>
      <c r="K17" s="6" t="str">
        <f>IF(I17="","I2に学校コードを入力してください。","")</f>
        <v>I2に学校コードを入力してください。</v>
      </c>
      <c r="Q17" s="13"/>
    </row>
    <row r="18" spans="2:17" ht="9" customHeight="1"/>
    <row r="19" spans="2:17" ht="21" customHeight="1">
      <c r="B19" s="12" t="s">
        <v>762</v>
      </c>
      <c r="C19" s="9"/>
    </row>
    <row r="21" spans="2:17" ht="16.5" customHeight="1">
      <c r="B21" s="9" t="s">
        <v>781</v>
      </c>
    </row>
    <row r="22" spans="2:17" ht="7.5" customHeight="1">
      <c r="B22" s="9"/>
    </row>
    <row r="23" spans="2:17" ht="8.25" customHeight="1"/>
    <row r="24" spans="2:17" ht="21.75" customHeight="1">
      <c r="B24" s="150"/>
      <c r="C24" s="11">
        <v>1</v>
      </c>
      <c r="D24" s="9" t="s">
        <v>6</v>
      </c>
      <c r="E24" s="10"/>
      <c r="F24" s="10"/>
      <c r="G24" s="10"/>
      <c r="K24" s="1" t="str">
        <f>IF($B24="◯","","調査票1が完成したら◯を選択してください。")</f>
        <v>調査票1が完成したら◯を選択してください。</v>
      </c>
    </row>
    <row r="25" spans="2:17" ht="21.75" customHeight="1">
      <c r="B25" s="150"/>
      <c r="C25" s="11">
        <v>2</v>
      </c>
      <c r="D25" s="9" t="s">
        <v>763</v>
      </c>
      <c r="E25" s="10"/>
      <c r="F25" s="10"/>
      <c r="G25" s="10"/>
    </row>
    <row r="26" spans="2:17" ht="21.75" customHeight="1">
      <c r="B26" s="150"/>
      <c r="C26" s="11">
        <v>3</v>
      </c>
      <c r="D26" s="9" t="s">
        <v>562</v>
      </c>
      <c r="E26" s="10"/>
      <c r="F26" s="10"/>
      <c r="G26" s="10"/>
      <c r="K26" s="1" t="str">
        <f>IF($B26="◯","","調査票2が完成したら◯を選択してください。")</f>
        <v>調査票2が完成したら◯を選択してください。</v>
      </c>
    </row>
    <row r="27" spans="2:17" ht="21.75" customHeight="1">
      <c r="B27" s="150"/>
      <c r="C27" s="11">
        <v>4</v>
      </c>
      <c r="D27" s="9" t="s">
        <v>7</v>
      </c>
      <c r="E27" s="10"/>
      <c r="F27" s="10"/>
      <c r="G27" s="10"/>
      <c r="K27" s="1" t="str">
        <f>IF($B27="◯","","調査票3が完成したら◯を選択してください。")</f>
        <v>調査票3が完成したら◯を選択してください。</v>
      </c>
    </row>
    <row r="28" spans="2:17" ht="21.75" customHeight="1">
      <c r="B28" s="150"/>
      <c r="C28" s="11">
        <v>5</v>
      </c>
      <c r="D28" s="9" t="s">
        <v>8</v>
      </c>
      <c r="E28" s="10"/>
      <c r="F28" s="10"/>
      <c r="G28" s="10"/>
      <c r="K28" s="1" t="str">
        <f>IF($B28="◯","","調査票4が完成したら◯を選択してください。")</f>
        <v>調査票4が完成したら◯を選択してください。</v>
      </c>
    </row>
    <row r="29" spans="2:17" ht="21.75" customHeight="1">
      <c r="B29" s="150"/>
      <c r="C29" s="11">
        <v>6</v>
      </c>
      <c r="D29" s="9" t="s">
        <v>9</v>
      </c>
      <c r="E29" s="10"/>
      <c r="F29" s="10"/>
      <c r="G29" s="10"/>
      <c r="K29" s="1" t="str">
        <f>IF($B29="◯","","調査票5が完成したら◯を選択してください。")</f>
        <v>調査票5が完成したら◯を選択してください。</v>
      </c>
    </row>
    <row r="30" spans="2:17" ht="21.75" customHeight="1">
      <c r="B30" s="150"/>
      <c r="C30" s="11">
        <v>7</v>
      </c>
      <c r="D30" s="9" t="s">
        <v>10</v>
      </c>
      <c r="E30" s="10"/>
      <c r="F30" s="10"/>
      <c r="G30" s="10"/>
      <c r="K30" s="1" t="str">
        <f>IF($B30="◯","","調査票6が完成したら◯を選択してください。")</f>
        <v>調査票6が完成したら◯を選択してください。</v>
      </c>
    </row>
    <row r="31" spans="2:17" ht="21.75" customHeight="1">
      <c r="B31" s="150"/>
      <c r="C31" s="11">
        <v>8</v>
      </c>
      <c r="D31" s="9" t="s">
        <v>11</v>
      </c>
      <c r="E31" s="10"/>
      <c r="F31" s="10"/>
      <c r="G31" s="10"/>
      <c r="K31" s="1" t="str">
        <f>IF($B31="◯","","調査票7が完成したら◯を選択してください。")</f>
        <v>調査票7が完成したら◯を選択してください。</v>
      </c>
    </row>
    <row r="32" spans="2:17" ht="21.75" customHeight="1">
      <c r="B32" s="150"/>
      <c r="C32" s="11">
        <v>9</v>
      </c>
      <c r="D32" s="9" t="s">
        <v>1053</v>
      </c>
      <c r="E32" s="10"/>
      <c r="F32" s="10"/>
      <c r="G32" s="10"/>
    </row>
    <row r="33" spans="2:11" ht="21.75" customHeight="1">
      <c r="B33" s="150"/>
      <c r="C33" s="11">
        <v>10</v>
      </c>
      <c r="D33" s="9" t="s">
        <v>12</v>
      </c>
      <c r="E33" s="10"/>
      <c r="F33" s="10"/>
      <c r="G33" s="10"/>
      <c r="K33" s="1" t="str">
        <f>IF($B33="◯","","調査票8が完成したら◯を選択してください。")</f>
        <v>調査票8が完成したら◯を選択してください。</v>
      </c>
    </row>
    <row r="34" spans="2:11" ht="21.75" customHeight="1">
      <c r="B34" s="150"/>
      <c r="C34" s="11">
        <v>11</v>
      </c>
      <c r="D34" s="9" t="s">
        <v>13</v>
      </c>
      <c r="E34" s="10"/>
      <c r="F34" s="10"/>
      <c r="G34" s="10"/>
      <c r="K34" s="1" t="str">
        <f>IF(COUNTA(B24:B33),"","該当がない場合、こちらを選択してください。")</f>
        <v>該当がない場合、こちらを選択してください。</v>
      </c>
    </row>
    <row r="35" spans="2:11" ht="12" customHeight="1">
      <c r="H35" s="4"/>
    </row>
    <row r="36" spans="2:11" ht="33.75" customHeight="1">
      <c r="H36" s="15" t="s">
        <v>14</v>
      </c>
      <c r="I36" s="149"/>
      <c r="K36" s="6" t="str">
        <f>IF(I36="","調査票作成者氏名を入力してください。","")</f>
        <v>調査票作成者氏名を入力してください。</v>
      </c>
    </row>
    <row r="37" spans="2:11" ht="27.75" customHeight="1">
      <c r="H37" s="17" t="s">
        <v>15</v>
      </c>
      <c r="I37" s="149"/>
      <c r="K37" s="6" t="str">
        <f>IF(I37="","電話番号を入力してください。","")</f>
        <v>電話番号を入力してください。</v>
      </c>
    </row>
    <row r="38" spans="2:11" ht="30.75" customHeight="1">
      <c r="H38" s="16" t="s">
        <v>16</v>
      </c>
      <c r="I38" s="234"/>
      <c r="K38" s="6" t="str">
        <f>IF(I38="","メールアドレスを入力してください。","")</f>
        <v>メールアドレスを入力してください。</v>
      </c>
    </row>
    <row r="39" spans="2:11" ht="9.75" customHeight="1"/>
  </sheetData>
  <sheetProtection algorithmName="SHA-512" hashValue="5H3L38o9240x20dewyGQFEKNOrnkubZFRVlzUZGwqthyHLjA3Zp4DjMHRJW27BNaRm/h8pXd2eSEO8sX6/3RJA==" saltValue="Cvntu0+DSMGFm2gEg4tTOg==" spinCount="100000" sheet="1" formatCells="0" formatColumns="0" formatRows="0"/>
  <phoneticPr fontId="1"/>
  <conditionalFormatting sqref="B24:B33">
    <cfRule type="expression" dxfId="848" priority="645">
      <formula>$B$34="◯"</formula>
    </cfRule>
    <cfRule type="expression" dxfId="847" priority="646">
      <formula>$B24=""</formula>
    </cfRule>
  </conditionalFormatting>
  <conditionalFormatting sqref="B24:B34">
    <cfRule type="expression" dxfId="846" priority="642">
      <formula>$B24="◯"</formula>
    </cfRule>
  </conditionalFormatting>
  <conditionalFormatting sqref="B34">
    <cfRule type="expression" dxfId="845" priority="643">
      <formula>OR($B$24="◯",$B$26="◯",$B$27="◯",$B$28="◯",$B$29="◯",$B$30="◯",$B$31="◯",$B$33="◯",#REF!="◯",#REF!="◯",#REF!="◯",#REF!="◯")</formula>
    </cfRule>
  </conditionalFormatting>
  <conditionalFormatting sqref="I2">
    <cfRule type="containsBlanks" dxfId="844" priority="11">
      <formula>LEN(TRIM(I2))=0</formula>
    </cfRule>
    <cfRule type="containsBlanks" priority="12">
      <formula>LEN(TRIM(I2))=0</formula>
    </cfRule>
  </conditionalFormatting>
  <conditionalFormatting sqref="I7">
    <cfRule type="expression" dxfId="843" priority="2">
      <formula>OR(ISTEXT($I$7),_xlfn.ISFORMULA($I$7))</formula>
    </cfRule>
  </conditionalFormatting>
  <conditionalFormatting sqref="I36:I38">
    <cfRule type="containsBlanks" dxfId="842" priority="9">
      <formula>LEN(TRIM(I36))=0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401</v>
      </c>
      <c r="AU1" t="s">
        <v>402</v>
      </c>
      <c r="AV1" t="s">
        <v>403</v>
      </c>
      <c r="AW1" t="s">
        <v>404</v>
      </c>
      <c r="AX1" t="s">
        <v>405</v>
      </c>
      <c r="AY1" t="s">
        <v>406</v>
      </c>
      <c r="AZ1" t="s">
        <v>408</v>
      </c>
    </row>
    <row r="2" spans="2:56" ht="15" customHeight="1">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T2" s="6"/>
      <c r="AU2" s="6"/>
      <c r="AV2" s="1"/>
      <c r="AW2" s="1"/>
      <c r="AX2" s="1"/>
      <c r="AY2" s="1"/>
      <c r="AZ2" s="1"/>
      <c r="BA2" s="1"/>
    </row>
    <row r="3" spans="2:56" ht="16.5" customHeight="1">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385</v>
      </c>
      <c r="D5" s="61"/>
      <c r="G5" s="71"/>
      <c r="H5" s="102"/>
      <c r="L5" s="84" t="s">
        <v>385</v>
      </c>
      <c r="M5" s="61"/>
      <c r="P5" s="71"/>
      <c r="Q5" s="102"/>
      <c r="U5" s="84" t="s">
        <v>385</v>
      </c>
      <c r="V5" s="61"/>
      <c r="Y5" s="71"/>
      <c r="Z5" s="102"/>
      <c r="AD5" s="84" t="s">
        <v>385</v>
      </c>
      <c r="AE5" s="61"/>
      <c r="AH5" s="71"/>
      <c r="AI5" s="102"/>
      <c r="AM5" s="84" t="s">
        <v>385</v>
      </c>
      <c r="AN5" s="61"/>
      <c r="AQ5" s="71"/>
      <c r="AR5" s="10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184"/>
    </row>
    <row r="7" spans="2:56" ht="15" customHeight="1">
      <c r="C7" s="173" t="s">
        <v>558</v>
      </c>
      <c r="L7" s="173" t="s">
        <v>558</v>
      </c>
      <c r="U7" s="173" t="s">
        <v>558</v>
      </c>
      <c r="AD7" s="173" t="s">
        <v>558</v>
      </c>
      <c r="AM7" s="173" t="s">
        <v>558</v>
      </c>
      <c r="AT7" s="185"/>
      <c r="AU7" s="185"/>
      <c r="AV7" s="185"/>
      <c r="AW7" s="185"/>
      <c r="AX7" s="185"/>
      <c r="AY7" s="66"/>
      <c r="AZ7" s="66"/>
      <c r="BA7" s="66"/>
      <c r="BB7" s="184"/>
    </row>
    <row r="8" spans="2:56" ht="36" customHeight="1">
      <c r="B8" s="77" t="s">
        <v>415</v>
      </c>
      <c r="C8" s="130" t="s">
        <v>497</v>
      </c>
      <c r="D8" s="304"/>
      <c r="E8" s="305"/>
      <c r="F8" s="305"/>
      <c r="G8" s="305"/>
      <c r="H8" s="306"/>
      <c r="K8" s="77" t="s">
        <v>415</v>
      </c>
      <c r="L8" s="130" t="s">
        <v>497</v>
      </c>
      <c r="M8" s="304"/>
      <c r="N8" s="305"/>
      <c r="O8" s="305"/>
      <c r="P8" s="305"/>
      <c r="Q8" s="306"/>
      <c r="T8" s="77" t="s">
        <v>415</v>
      </c>
      <c r="U8" s="130" t="s">
        <v>497</v>
      </c>
      <c r="V8" s="304"/>
      <c r="W8" s="305"/>
      <c r="X8" s="305"/>
      <c r="Y8" s="305"/>
      <c r="Z8" s="306"/>
      <c r="AC8" s="77" t="s">
        <v>415</v>
      </c>
      <c r="AD8" s="130" t="s">
        <v>497</v>
      </c>
      <c r="AE8" s="304"/>
      <c r="AF8" s="305"/>
      <c r="AG8" s="305"/>
      <c r="AH8" s="305"/>
      <c r="AI8" s="306"/>
      <c r="AL8" s="77" t="s">
        <v>415</v>
      </c>
      <c r="AM8" s="130" t="s">
        <v>497</v>
      </c>
      <c r="AN8" s="304"/>
      <c r="AO8" s="305"/>
      <c r="AP8" s="305"/>
      <c r="AQ8" s="305"/>
      <c r="AR8" s="306"/>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184"/>
    </row>
    <row r="9" spans="2:56" ht="33" customHeight="1">
      <c r="B9" s="77" t="s">
        <v>416</v>
      </c>
      <c r="C9" s="130" t="s">
        <v>498</v>
      </c>
      <c r="D9" s="307"/>
      <c r="E9" s="308"/>
      <c r="F9" s="308"/>
      <c r="G9" s="308"/>
      <c r="H9" s="309"/>
      <c r="K9" s="77" t="s">
        <v>416</v>
      </c>
      <c r="L9" s="130" t="s">
        <v>498</v>
      </c>
      <c r="M9" s="307"/>
      <c r="N9" s="308"/>
      <c r="O9" s="308"/>
      <c r="P9" s="308"/>
      <c r="Q9" s="309"/>
      <c r="T9" s="77" t="s">
        <v>416</v>
      </c>
      <c r="U9" s="130" t="s">
        <v>498</v>
      </c>
      <c r="V9" s="307"/>
      <c r="W9" s="308"/>
      <c r="X9" s="308"/>
      <c r="Y9" s="308"/>
      <c r="Z9" s="309"/>
      <c r="AC9" s="77" t="s">
        <v>416</v>
      </c>
      <c r="AD9" s="130" t="s">
        <v>498</v>
      </c>
      <c r="AE9" s="307"/>
      <c r="AF9" s="308"/>
      <c r="AG9" s="308"/>
      <c r="AH9" s="308"/>
      <c r="AI9" s="309"/>
      <c r="AL9" s="77" t="s">
        <v>416</v>
      </c>
      <c r="AM9" s="130" t="s">
        <v>498</v>
      </c>
      <c r="AN9" s="307"/>
      <c r="AO9" s="308"/>
      <c r="AP9" s="308"/>
      <c r="AQ9" s="308"/>
      <c r="AR9" s="309"/>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184"/>
    </row>
    <row r="10" spans="2:56" ht="51" customHeight="1">
      <c r="B10" s="77" t="s">
        <v>417</v>
      </c>
      <c r="C10" s="130" t="s">
        <v>414</v>
      </c>
      <c r="D10" s="298"/>
      <c r="E10" s="299"/>
      <c r="F10" s="299"/>
      <c r="G10" s="299"/>
      <c r="H10" s="300"/>
      <c r="K10" s="77" t="s">
        <v>417</v>
      </c>
      <c r="L10" s="130" t="s">
        <v>414</v>
      </c>
      <c r="M10" s="298"/>
      <c r="N10" s="299"/>
      <c r="O10" s="299"/>
      <c r="P10" s="299"/>
      <c r="Q10" s="300"/>
      <c r="T10" s="77" t="s">
        <v>417</v>
      </c>
      <c r="U10" s="130" t="s">
        <v>414</v>
      </c>
      <c r="V10" s="298"/>
      <c r="W10" s="299"/>
      <c r="X10" s="299"/>
      <c r="Y10" s="299"/>
      <c r="Z10" s="300"/>
      <c r="AC10" s="77" t="s">
        <v>417</v>
      </c>
      <c r="AD10" s="130" t="s">
        <v>414</v>
      </c>
      <c r="AE10" s="298"/>
      <c r="AF10" s="299"/>
      <c r="AG10" s="299"/>
      <c r="AH10" s="299"/>
      <c r="AI10" s="300"/>
      <c r="AL10" s="77" t="s">
        <v>417</v>
      </c>
      <c r="AM10" s="130" t="s">
        <v>414</v>
      </c>
      <c r="AN10" s="298"/>
      <c r="AO10" s="299"/>
      <c r="AP10" s="299"/>
      <c r="AQ10" s="299"/>
      <c r="AR10" s="300"/>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184"/>
    </row>
    <row r="11" spans="2:56" ht="57" customHeight="1">
      <c r="B11" s="77" t="s">
        <v>418</v>
      </c>
      <c r="C11" s="163" t="s">
        <v>563</v>
      </c>
      <c r="D11" s="148"/>
      <c r="E11" s="83"/>
      <c r="F11" s="81"/>
      <c r="G11" s="81"/>
      <c r="H11" s="81"/>
      <c r="K11" s="77" t="s">
        <v>418</v>
      </c>
      <c r="L11" s="163" t="s">
        <v>563</v>
      </c>
      <c r="M11" s="148"/>
      <c r="N11" s="83"/>
      <c r="O11" s="81"/>
      <c r="P11" s="81"/>
      <c r="Q11" s="81"/>
      <c r="T11" s="77" t="s">
        <v>418</v>
      </c>
      <c r="U11" s="163" t="s">
        <v>563</v>
      </c>
      <c r="V11" s="148"/>
      <c r="W11" s="83"/>
      <c r="X11" s="81"/>
      <c r="Y11" s="81"/>
      <c r="Z11" s="81"/>
      <c r="AC11" s="77" t="s">
        <v>418</v>
      </c>
      <c r="AD11" s="163" t="s">
        <v>563</v>
      </c>
      <c r="AE11" s="148"/>
      <c r="AF11" s="83"/>
      <c r="AG11" s="81"/>
      <c r="AH11" s="81"/>
      <c r="AI11" s="81"/>
      <c r="AL11" s="77" t="s">
        <v>418</v>
      </c>
      <c r="AM11" s="163" t="s">
        <v>563</v>
      </c>
      <c r="AN11" s="148"/>
      <c r="AO11" s="83"/>
      <c r="AP11" s="81"/>
      <c r="AQ11" s="81"/>
      <c r="AR11" s="81"/>
      <c r="AT11" s="186">
        <f>D11</f>
        <v>0</v>
      </c>
      <c r="AU11" s="186">
        <f>M11</f>
        <v>0</v>
      </c>
      <c r="AV11" s="186">
        <f>V11</f>
        <v>0</v>
      </c>
      <c r="AW11" s="186">
        <f>AE11</f>
        <v>0</v>
      </c>
      <c r="AX11" s="186">
        <f>AN11</f>
        <v>0</v>
      </c>
      <c r="AY11" s="186">
        <f>SUM(AT11:AX11)</f>
        <v>0</v>
      </c>
      <c r="AZ11" s="186" t="str">
        <f>IF(AY11&gt;=30,"◯","×")</f>
        <v>×</v>
      </c>
      <c r="BA11" s="66"/>
      <c r="BB11" s="184"/>
    </row>
    <row r="12" spans="2:56" ht="59.25" customHeight="1">
      <c r="B12" s="77" t="s">
        <v>419</v>
      </c>
      <c r="C12" s="82" t="s">
        <v>772</v>
      </c>
      <c r="D12" s="159"/>
      <c r="E12" s="62"/>
      <c r="K12" s="77" t="s">
        <v>419</v>
      </c>
      <c r="L12" s="82" t="s">
        <v>772</v>
      </c>
      <c r="M12" s="159"/>
      <c r="N12" s="62"/>
      <c r="T12" s="77" t="s">
        <v>419</v>
      </c>
      <c r="U12" s="82" t="s">
        <v>772</v>
      </c>
      <c r="V12" s="153"/>
      <c r="W12" s="62"/>
      <c r="AC12" s="77" t="s">
        <v>419</v>
      </c>
      <c r="AD12" s="82" t="s">
        <v>772</v>
      </c>
      <c r="AE12" s="153"/>
      <c r="AF12" s="62"/>
      <c r="AL12" s="77" t="s">
        <v>419</v>
      </c>
      <c r="AM12" s="82" t="s">
        <v>772</v>
      </c>
      <c r="AN12" s="153"/>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184"/>
      <c r="AZ12" s="184"/>
      <c r="BA12" s="184"/>
      <c r="BB12" s="184"/>
    </row>
    <row r="13" spans="2:56" ht="34.5" customHeight="1">
      <c r="B13" s="80" t="s">
        <v>420</v>
      </c>
      <c r="C13" s="82" t="s">
        <v>555</v>
      </c>
      <c r="D13" s="174"/>
      <c r="K13" s="80" t="s">
        <v>420</v>
      </c>
      <c r="L13" s="82" t="s">
        <v>555</v>
      </c>
      <c r="M13" s="174"/>
      <c r="T13" s="80" t="s">
        <v>420</v>
      </c>
      <c r="U13" s="82" t="s">
        <v>555</v>
      </c>
      <c r="V13" s="154"/>
      <c r="AC13" s="80" t="s">
        <v>420</v>
      </c>
      <c r="AD13" s="82" t="s">
        <v>555</v>
      </c>
      <c r="AE13" s="154"/>
      <c r="AL13" s="80" t="s">
        <v>420</v>
      </c>
      <c r="AM13" s="82" t="s">
        <v>555</v>
      </c>
      <c r="AN13" s="154"/>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184"/>
      <c r="AZ13" s="184"/>
      <c r="BA13" s="184"/>
      <c r="BB13" s="184"/>
    </row>
    <row r="14" spans="2:56" ht="39.75" customHeight="1">
      <c r="B14" s="80" t="s">
        <v>424</v>
      </c>
      <c r="C14" s="165" t="s">
        <v>560</v>
      </c>
      <c r="D14" s="175"/>
      <c r="E14" s="66"/>
      <c r="K14" s="80" t="s">
        <v>424</v>
      </c>
      <c r="L14" s="165" t="s">
        <v>560</v>
      </c>
      <c r="M14" s="175"/>
      <c r="N14" s="66"/>
      <c r="T14" s="80" t="s">
        <v>424</v>
      </c>
      <c r="U14" s="165" t="s">
        <v>560</v>
      </c>
      <c r="V14" s="155"/>
      <c r="W14" s="66"/>
      <c r="AC14" s="80" t="s">
        <v>424</v>
      </c>
      <c r="AD14" s="165" t="s">
        <v>560</v>
      </c>
      <c r="AE14" s="155"/>
      <c r="AF14" s="66"/>
      <c r="AL14" s="80" t="s">
        <v>424</v>
      </c>
      <c r="AM14" s="165" t="s">
        <v>560</v>
      </c>
      <c r="AN14" s="155"/>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184"/>
      <c r="AZ14" s="184"/>
      <c r="BA14" s="184"/>
      <c r="BB14" s="184"/>
    </row>
    <row r="15" spans="2:56" ht="54.75" customHeight="1">
      <c r="B15" s="80" t="s">
        <v>421</v>
      </c>
      <c r="C15" s="130" t="s">
        <v>499</v>
      </c>
      <c r="D15" s="176"/>
      <c r="K15" s="80" t="s">
        <v>421</v>
      </c>
      <c r="L15" s="130" t="s">
        <v>499</v>
      </c>
      <c r="M15" s="176"/>
      <c r="T15" s="80" t="s">
        <v>421</v>
      </c>
      <c r="U15" s="130" t="s">
        <v>499</v>
      </c>
      <c r="V15" s="156"/>
      <c r="AC15" s="80" t="s">
        <v>421</v>
      </c>
      <c r="AD15" s="130" t="s">
        <v>499</v>
      </c>
      <c r="AE15" s="156"/>
      <c r="AL15" s="80" t="s">
        <v>421</v>
      </c>
      <c r="AM15" s="130" t="s">
        <v>499</v>
      </c>
      <c r="AN15" s="156"/>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184"/>
      <c r="AZ15" s="184"/>
      <c r="BA15" s="184"/>
      <c r="BB15" s="184"/>
    </row>
    <row r="16" spans="2:56" ht="55.5" customHeight="1">
      <c r="B16" s="80" t="s">
        <v>422</v>
      </c>
      <c r="C16" s="166" t="s">
        <v>510</v>
      </c>
      <c r="D16" s="177"/>
      <c r="E16" s="128"/>
      <c r="F16" s="103"/>
      <c r="G16" s="103"/>
      <c r="H16" s="103"/>
      <c r="K16" s="80" t="s">
        <v>422</v>
      </c>
      <c r="L16" s="166" t="s">
        <v>510</v>
      </c>
      <c r="M16" s="177"/>
      <c r="N16" s="128"/>
      <c r="O16" s="103"/>
      <c r="P16" s="103"/>
      <c r="Q16" s="103"/>
      <c r="T16" s="80" t="s">
        <v>422</v>
      </c>
      <c r="U16" s="166" t="s">
        <v>510</v>
      </c>
      <c r="V16" s="157"/>
      <c r="W16" s="128"/>
      <c r="X16" s="103"/>
      <c r="Y16" s="103"/>
      <c r="Z16" s="103"/>
      <c r="AC16" s="80" t="s">
        <v>422</v>
      </c>
      <c r="AD16" s="166" t="s">
        <v>510</v>
      </c>
      <c r="AE16" s="157"/>
      <c r="AF16" s="128"/>
      <c r="AG16" s="103"/>
      <c r="AH16" s="103"/>
      <c r="AI16" s="103"/>
      <c r="AL16" s="80" t="s">
        <v>422</v>
      </c>
      <c r="AM16" s="166" t="s">
        <v>510</v>
      </c>
      <c r="AN16" s="157"/>
      <c r="AO16" s="128"/>
      <c r="AP16" s="103"/>
      <c r="AQ16" s="103"/>
      <c r="AR16" s="103"/>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184"/>
      <c r="AZ16" s="184"/>
      <c r="BA16" s="184"/>
      <c r="BB16" s="184"/>
    </row>
    <row r="17" spans="2:54" ht="50.25" customHeight="1">
      <c r="B17" s="129" t="s">
        <v>423</v>
      </c>
      <c r="C17" s="167" t="s">
        <v>547</v>
      </c>
      <c r="D17" s="301"/>
      <c r="E17" s="302"/>
      <c r="F17" s="302"/>
      <c r="G17" s="302"/>
      <c r="H17" s="303"/>
      <c r="K17" s="129" t="s">
        <v>423</v>
      </c>
      <c r="L17" s="167" t="s">
        <v>547</v>
      </c>
      <c r="M17" s="301"/>
      <c r="N17" s="302"/>
      <c r="O17" s="302"/>
      <c r="P17" s="302"/>
      <c r="Q17" s="303"/>
      <c r="T17" s="129" t="s">
        <v>423</v>
      </c>
      <c r="U17" s="167" t="s">
        <v>547</v>
      </c>
      <c r="V17" s="301"/>
      <c r="W17" s="302"/>
      <c r="X17" s="302"/>
      <c r="Y17" s="302"/>
      <c r="Z17" s="303"/>
      <c r="AC17" s="129" t="s">
        <v>423</v>
      </c>
      <c r="AD17" s="167" t="s">
        <v>547</v>
      </c>
      <c r="AE17" s="301"/>
      <c r="AF17" s="302"/>
      <c r="AG17" s="302"/>
      <c r="AH17" s="302"/>
      <c r="AI17" s="303"/>
      <c r="AL17" s="129" t="s">
        <v>423</v>
      </c>
      <c r="AM17" s="167" t="s">
        <v>547</v>
      </c>
      <c r="AN17" s="301"/>
      <c r="AO17" s="302"/>
      <c r="AP17" s="302"/>
      <c r="AQ17" s="302"/>
      <c r="AR17" s="303"/>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184"/>
      <c r="AZ17" s="184"/>
      <c r="BA17" s="184"/>
      <c r="BB17" s="184"/>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184"/>
      <c r="AU18" s="184"/>
      <c r="AV18" s="184"/>
      <c r="AW18" s="184"/>
      <c r="AX18" s="184"/>
      <c r="AY18" s="184"/>
      <c r="AZ18" s="184"/>
      <c r="BA18" s="184"/>
      <c r="BB18" s="184"/>
    </row>
    <row r="19" spans="2:54" ht="15.75" customHeight="1">
      <c r="C19" s="161" t="s">
        <v>509</v>
      </c>
      <c r="L19" s="161" t="s">
        <v>509</v>
      </c>
      <c r="U19" s="161" t="s">
        <v>509</v>
      </c>
      <c r="AD19" s="161" t="s">
        <v>509</v>
      </c>
      <c r="AM19" s="161" t="s">
        <v>509</v>
      </c>
      <c r="AT19" s="184"/>
      <c r="AU19" s="184"/>
      <c r="AV19" s="184"/>
      <c r="AW19" s="184"/>
      <c r="AX19" s="184"/>
      <c r="AY19" s="184"/>
      <c r="AZ19" s="184"/>
      <c r="BA19" s="184"/>
      <c r="BB19" s="184"/>
    </row>
    <row r="20" spans="2:54" ht="15.75" customHeight="1">
      <c r="C20" s="169" t="s">
        <v>396</v>
      </c>
      <c r="D20" s="209" t="s">
        <v>561</v>
      </c>
      <c r="E20" s="171" t="s">
        <v>397</v>
      </c>
      <c r="F20" s="170" t="s">
        <v>548</v>
      </c>
      <c r="L20" s="169" t="s">
        <v>396</v>
      </c>
      <c r="M20" s="209" t="s">
        <v>561</v>
      </c>
      <c r="N20" s="171" t="s">
        <v>397</v>
      </c>
      <c r="O20" s="170" t="s">
        <v>548</v>
      </c>
      <c r="U20" s="169" t="s">
        <v>396</v>
      </c>
      <c r="V20" s="209" t="s">
        <v>561</v>
      </c>
      <c r="W20" s="171" t="s">
        <v>397</v>
      </c>
      <c r="X20" s="170" t="s">
        <v>548</v>
      </c>
      <c r="AD20" s="169" t="s">
        <v>396</v>
      </c>
      <c r="AE20" s="209" t="s">
        <v>561</v>
      </c>
      <c r="AF20" s="171" t="s">
        <v>397</v>
      </c>
      <c r="AG20" s="170" t="s">
        <v>548</v>
      </c>
      <c r="AM20" s="169" t="s">
        <v>396</v>
      </c>
      <c r="AN20" s="209" t="s">
        <v>561</v>
      </c>
      <c r="AO20" s="171" t="s">
        <v>397</v>
      </c>
      <c r="AP20" s="170" t="s">
        <v>548</v>
      </c>
      <c r="AT20" s="184"/>
      <c r="AU20" s="184"/>
      <c r="AV20" s="184"/>
      <c r="AW20" s="184"/>
      <c r="AX20" s="184"/>
      <c r="AY20" s="184"/>
      <c r="AZ20" s="184"/>
      <c r="BA20" s="184"/>
      <c r="BB20" s="184"/>
    </row>
    <row r="21" spans="2:54">
      <c r="C21" s="179"/>
      <c r="D21" s="180"/>
      <c r="E21" s="207"/>
      <c r="F21" s="204"/>
      <c r="L21" s="207"/>
      <c r="M21" s="180"/>
      <c r="N21" s="207"/>
      <c r="O21" s="204"/>
      <c r="U21" s="179"/>
      <c r="V21" s="180"/>
      <c r="W21" s="207"/>
      <c r="X21" s="204"/>
      <c r="AD21" s="179"/>
      <c r="AE21" s="180"/>
      <c r="AF21" s="207"/>
      <c r="AG21" s="204"/>
      <c r="AM21" s="179"/>
      <c r="AN21" s="180"/>
      <c r="AO21" s="207"/>
      <c r="AP21" s="204"/>
      <c r="AT21" s="184"/>
      <c r="AU21" s="184"/>
      <c r="AV21" s="184"/>
      <c r="AW21" s="184"/>
      <c r="AX21" s="184"/>
      <c r="AY21" s="184"/>
      <c r="AZ21" s="184"/>
      <c r="BA21" s="184"/>
      <c r="BB21" s="184"/>
    </row>
    <row r="22" spans="2:54">
      <c r="C22" s="179"/>
      <c r="D22" s="180"/>
      <c r="E22" s="207"/>
      <c r="F22" s="204"/>
      <c r="L22" s="179"/>
      <c r="M22" s="180"/>
      <c r="N22" s="207"/>
      <c r="O22" s="204"/>
      <c r="U22" s="179"/>
      <c r="V22" s="180"/>
      <c r="W22" s="207"/>
      <c r="X22" s="204"/>
      <c r="AD22" s="179"/>
      <c r="AE22" s="180"/>
      <c r="AF22" s="207"/>
      <c r="AG22" s="204"/>
      <c r="AM22" s="179"/>
      <c r="AN22" s="180"/>
      <c r="AO22" s="207"/>
      <c r="AP22" s="204"/>
      <c r="AT22" s="184"/>
      <c r="AU22" s="184"/>
      <c r="AV22" s="184"/>
      <c r="AW22" s="184"/>
      <c r="AX22" s="184"/>
      <c r="AY22" s="184"/>
      <c r="AZ22" s="184"/>
      <c r="BA22" s="184"/>
      <c r="BB22" s="184"/>
    </row>
    <row r="23" spans="2:54">
      <c r="C23" s="179"/>
      <c r="D23" s="180"/>
      <c r="E23" s="207"/>
      <c r="F23" s="204"/>
      <c r="L23" s="179"/>
      <c r="M23" s="180"/>
      <c r="N23" s="207"/>
      <c r="O23" s="204"/>
      <c r="U23" s="179"/>
      <c r="V23" s="180"/>
      <c r="W23" s="207"/>
      <c r="X23" s="204"/>
      <c r="AD23" s="179"/>
      <c r="AE23" s="180"/>
      <c r="AF23" s="207"/>
      <c r="AG23" s="204"/>
      <c r="AM23" s="179"/>
      <c r="AN23" s="180"/>
      <c r="AO23" s="207"/>
      <c r="AP23" s="204"/>
      <c r="AT23" s="184"/>
      <c r="AU23" s="184"/>
      <c r="AV23" s="184"/>
      <c r="AW23" s="184"/>
      <c r="AX23" s="184"/>
      <c r="AY23" s="184"/>
      <c r="AZ23" s="184"/>
      <c r="BA23" s="184"/>
      <c r="BB23" s="184"/>
    </row>
    <row r="24" spans="2:54">
      <c r="C24" s="179"/>
      <c r="D24" s="180"/>
      <c r="E24" s="207"/>
      <c r="F24" s="204"/>
      <c r="L24" s="179"/>
      <c r="M24" s="180"/>
      <c r="N24" s="207"/>
      <c r="O24" s="204"/>
      <c r="U24" s="179"/>
      <c r="V24" s="180"/>
      <c r="W24" s="207"/>
      <c r="X24" s="204"/>
      <c r="AD24" s="179"/>
      <c r="AE24" s="180"/>
      <c r="AF24" s="207"/>
      <c r="AG24" s="204"/>
      <c r="AM24" s="179"/>
      <c r="AN24" s="180"/>
      <c r="AO24" s="207"/>
      <c r="AP24" s="204"/>
      <c r="AT24" s="184"/>
      <c r="AU24" s="184"/>
      <c r="AV24" s="184"/>
      <c r="AW24" s="184"/>
      <c r="AX24" s="184"/>
      <c r="AY24" s="184"/>
      <c r="AZ24" s="184"/>
      <c r="BA24" s="184"/>
      <c r="BB24" s="184"/>
    </row>
    <row r="25" spans="2:54">
      <c r="C25" s="179"/>
      <c r="D25" s="180"/>
      <c r="E25" s="207"/>
      <c r="F25" s="204"/>
      <c r="L25" s="179"/>
      <c r="M25" s="180"/>
      <c r="N25" s="207"/>
      <c r="O25" s="204"/>
      <c r="U25" s="179"/>
      <c r="V25" s="180"/>
      <c r="W25" s="207"/>
      <c r="X25" s="204"/>
      <c r="AD25" s="179"/>
      <c r="AE25" s="180"/>
      <c r="AF25" s="207"/>
      <c r="AG25" s="204"/>
      <c r="AM25" s="179"/>
      <c r="AN25" s="180"/>
      <c r="AO25" s="207"/>
      <c r="AP25" s="204"/>
      <c r="AT25" s="184"/>
      <c r="AU25" s="184"/>
      <c r="AV25" s="184"/>
      <c r="AW25" s="184"/>
      <c r="AX25" s="184"/>
      <c r="AY25" s="184"/>
      <c r="AZ25" s="184"/>
      <c r="BA25" s="184"/>
      <c r="BB25" s="184"/>
    </row>
    <row r="26" spans="2:54">
      <c r="C26" s="179"/>
      <c r="D26" s="180"/>
      <c r="E26" s="207"/>
      <c r="F26" s="204"/>
      <c r="L26" s="179"/>
      <c r="M26" s="180"/>
      <c r="N26" s="207"/>
      <c r="O26" s="204"/>
      <c r="U26" s="179"/>
      <c r="V26" s="180"/>
      <c r="W26" s="207"/>
      <c r="X26" s="204"/>
      <c r="AD26" s="179"/>
      <c r="AE26" s="180"/>
      <c r="AF26" s="207"/>
      <c r="AG26" s="204"/>
      <c r="AM26" s="179"/>
      <c r="AN26" s="180"/>
      <c r="AO26" s="207"/>
      <c r="AP26" s="204"/>
      <c r="AT26" s="184"/>
      <c r="AU26" s="184"/>
      <c r="AV26" s="184"/>
      <c r="AW26" s="184"/>
      <c r="AX26" s="184"/>
      <c r="AY26" s="184"/>
      <c r="AZ26" s="184"/>
      <c r="BA26" s="184"/>
      <c r="BB26" s="184"/>
    </row>
    <row r="27" spans="2:54">
      <c r="C27" s="179"/>
      <c r="D27" s="180"/>
      <c r="E27" s="207"/>
      <c r="F27" s="204"/>
      <c r="L27" s="179"/>
      <c r="M27" s="180"/>
      <c r="N27" s="207"/>
      <c r="O27" s="204"/>
      <c r="U27" s="179"/>
      <c r="V27" s="180"/>
      <c r="W27" s="207"/>
      <c r="X27" s="204"/>
      <c r="AD27" s="179"/>
      <c r="AE27" s="180"/>
      <c r="AF27" s="207"/>
      <c r="AG27" s="204"/>
      <c r="AM27" s="179"/>
      <c r="AN27" s="180"/>
      <c r="AO27" s="207"/>
      <c r="AP27" s="204"/>
      <c r="AT27" s="184"/>
      <c r="AU27" s="184"/>
      <c r="AV27" s="184"/>
      <c r="AW27" s="184"/>
      <c r="AX27" s="184"/>
      <c r="AY27" s="184"/>
      <c r="AZ27" s="184"/>
      <c r="BA27" s="184"/>
      <c r="BB27" s="184"/>
    </row>
    <row r="28" spans="2:54">
      <c r="C28" s="179"/>
      <c r="D28" s="180"/>
      <c r="E28" s="207"/>
      <c r="F28" s="204"/>
      <c r="L28" s="179"/>
      <c r="M28" s="180"/>
      <c r="N28" s="207"/>
      <c r="O28" s="204"/>
      <c r="U28" s="179"/>
      <c r="V28" s="180"/>
      <c r="W28" s="207"/>
      <c r="X28" s="204"/>
      <c r="AD28" s="179"/>
      <c r="AE28" s="180"/>
      <c r="AF28" s="207"/>
      <c r="AG28" s="204"/>
      <c r="AM28" s="179"/>
      <c r="AN28" s="180"/>
      <c r="AO28" s="207"/>
      <c r="AP28" s="204"/>
      <c r="AT28" s="184"/>
      <c r="AU28" s="184"/>
      <c r="AV28" s="184"/>
      <c r="AW28" s="184"/>
      <c r="AX28" s="184"/>
      <c r="AY28" s="184"/>
      <c r="AZ28" s="184"/>
      <c r="BA28" s="184"/>
      <c r="BB28" s="184"/>
    </row>
    <row r="29" spans="2:54">
      <c r="C29" s="179"/>
      <c r="D29" s="180"/>
      <c r="E29" s="207"/>
      <c r="F29" s="204"/>
      <c r="L29" s="179"/>
      <c r="M29" s="180"/>
      <c r="N29" s="207"/>
      <c r="O29" s="204"/>
      <c r="U29" s="179"/>
      <c r="V29" s="180"/>
      <c r="W29" s="207"/>
      <c r="X29" s="204"/>
      <c r="AD29" s="179"/>
      <c r="AE29" s="180"/>
      <c r="AF29" s="207"/>
      <c r="AG29" s="204"/>
      <c r="AM29" s="179"/>
      <c r="AN29" s="180"/>
      <c r="AO29" s="207"/>
      <c r="AP29" s="204"/>
      <c r="AT29" s="184"/>
      <c r="AU29" s="184"/>
      <c r="AV29" s="184"/>
      <c r="AW29" s="184"/>
      <c r="AX29" s="184"/>
      <c r="AY29" s="184"/>
      <c r="AZ29" s="184"/>
      <c r="BA29" s="184"/>
      <c r="BB29" s="184"/>
    </row>
    <row r="30" spans="2:54">
      <c r="C30" s="179"/>
      <c r="D30" s="180"/>
      <c r="E30" s="207"/>
      <c r="F30" s="204"/>
      <c r="L30" s="179"/>
      <c r="M30" s="180"/>
      <c r="N30" s="207"/>
      <c r="O30" s="204"/>
      <c r="U30" s="179"/>
      <c r="V30" s="180"/>
      <c r="W30" s="207"/>
      <c r="X30" s="204"/>
      <c r="AD30" s="179"/>
      <c r="AE30" s="180"/>
      <c r="AF30" s="207"/>
      <c r="AG30" s="204"/>
      <c r="AM30" s="179"/>
      <c r="AN30" s="180"/>
      <c r="AO30" s="207"/>
      <c r="AP30" s="204"/>
      <c r="AT30" s="184"/>
      <c r="AU30" s="184"/>
      <c r="AV30" s="184"/>
      <c r="AW30" s="184"/>
      <c r="AX30" s="184"/>
      <c r="AY30" s="184"/>
      <c r="AZ30" s="184"/>
      <c r="BA30" s="184"/>
      <c r="BB30" s="184"/>
    </row>
    <row r="31" spans="2:54">
      <c r="C31" s="179"/>
      <c r="D31" s="180"/>
      <c r="E31" s="207"/>
      <c r="F31" s="204"/>
      <c r="L31" s="179"/>
      <c r="M31" s="180"/>
      <c r="N31" s="207"/>
      <c r="O31" s="204"/>
      <c r="U31" s="179"/>
      <c r="V31" s="180"/>
      <c r="W31" s="207"/>
      <c r="X31" s="204"/>
      <c r="AD31" s="179"/>
      <c r="AE31" s="180"/>
      <c r="AF31" s="207"/>
      <c r="AG31" s="204"/>
      <c r="AM31" s="179"/>
      <c r="AN31" s="180"/>
      <c r="AO31" s="207"/>
      <c r="AP31" s="204"/>
      <c r="AT31" s="184"/>
      <c r="AU31" s="184"/>
      <c r="AV31" s="184"/>
      <c r="AW31" s="184"/>
      <c r="AX31" s="184"/>
      <c r="AY31" s="184"/>
      <c r="AZ31" s="184"/>
      <c r="BA31" s="184"/>
      <c r="BB31" s="184"/>
    </row>
    <row r="32" spans="2:54">
      <c r="C32" s="179"/>
      <c r="D32" s="180"/>
      <c r="E32" s="207"/>
      <c r="F32" s="204"/>
      <c r="L32" s="179"/>
      <c r="M32" s="180"/>
      <c r="N32" s="207"/>
      <c r="O32" s="204"/>
      <c r="U32" s="179"/>
      <c r="V32" s="180"/>
      <c r="W32" s="207"/>
      <c r="X32" s="204"/>
      <c r="AD32" s="179"/>
      <c r="AE32" s="180"/>
      <c r="AF32" s="207"/>
      <c r="AG32" s="204"/>
      <c r="AM32" s="179"/>
      <c r="AN32" s="180"/>
      <c r="AO32" s="207"/>
      <c r="AP32" s="204"/>
      <c r="AT32" s="184"/>
      <c r="AU32" s="184"/>
      <c r="AV32" s="184"/>
      <c r="AW32" s="184"/>
      <c r="AX32" s="184"/>
      <c r="AY32" s="184"/>
      <c r="AZ32" s="184"/>
      <c r="BA32" s="184"/>
      <c r="BB32" s="184"/>
    </row>
    <row r="33" spans="3:54">
      <c r="C33" s="179"/>
      <c r="D33" s="180"/>
      <c r="E33" s="207"/>
      <c r="F33" s="204"/>
      <c r="L33" s="179"/>
      <c r="M33" s="180"/>
      <c r="N33" s="207"/>
      <c r="O33" s="204"/>
      <c r="U33" s="179"/>
      <c r="V33" s="180"/>
      <c r="W33" s="207"/>
      <c r="X33" s="204"/>
      <c r="AD33" s="179"/>
      <c r="AE33" s="180"/>
      <c r="AF33" s="207"/>
      <c r="AG33" s="204"/>
      <c r="AM33" s="179"/>
      <c r="AN33" s="180"/>
      <c r="AO33" s="207"/>
      <c r="AP33" s="204"/>
      <c r="AT33" s="184"/>
      <c r="AU33" s="184"/>
      <c r="AV33" s="184"/>
      <c r="AW33" s="184"/>
      <c r="AX33" s="184"/>
      <c r="AY33" s="184"/>
      <c r="AZ33" s="184"/>
      <c r="BA33" s="184"/>
      <c r="BB33" s="184"/>
    </row>
    <row r="34" spans="3:54">
      <c r="C34" s="179"/>
      <c r="D34" s="180"/>
      <c r="E34" s="207"/>
      <c r="F34" s="204"/>
      <c r="L34" s="179"/>
      <c r="M34" s="180"/>
      <c r="N34" s="207"/>
      <c r="O34" s="204"/>
      <c r="U34" s="179"/>
      <c r="V34" s="180"/>
      <c r="W34" s="207"/>
      <c r="X34" s="204"/>
      <c r="AD34" s="179"/>
      <c r="AE34" s="180"/>
      <c r="AF34" s="207"/>
      <c r="AG34" s="204"/>
      <c r="AM34" s="179"/>
      <c r="AN34" s="180"/>
      <c r="AO34" s="207"/>
      <c r="AP34" s="204"/>
      <c r="AT34" s="184"/>
      <c r="AU34" s="184"/>
      <c r="AV34" s="184"/>
      <c r="AW34" s="184"/>
      <c r="AX34" s="184"/>
      <c r="AY34" s="184"/>
      <c r="AZ34" s="184"/>
      <c r="BA34" s="184"/>
      <c r="BB34" s="184"/>
    </row>
    <row r="35" spans="3:54">
      <c r="C35" s="179"/>
      <c r="D35" s="180"/>
      <c r="E35" s="207"/>
      <c r="F35" s="204"/>
      <c r="L35" s="179"/>
      <c r="M35" s="180"/>
      <c r="N35" s="207"/>
      <c r="O35" s="204"/>
      <c r="U35" s="179"/>
      <c r="V35" s="180"/>
      <c r="W35" s="207"/>
      <c r="X35" s="204"/>
      <c r="AD35" s="179"/>
      <c r="AE35" s="180"/>
      <c r="AF35" s="207"/>
      <c r="AG35" s="204"/>
      <c r="AM35" s="179"/>
      <c r="AN35" s="180"/>
      <c r="AO35" s="207"/>
      <c r="AP35" s="204"/>
      <c r="AT35" s="184"/>
      <c r="AU35" s="184"/>
      <c r="AV35" s="184"/>
      <c r="AW35" s="184"/>
      <c r="AX35" s="184"/>
      <c r="AY35" s="184"/>
      <c r="AZ35" s="184"/>
      <c r="BA35" s="184"/>
      <c r="BB35" s="184"/>
    </row>
    <row r="36" spans="3:54">
      <c r="C36" s="179"/>
      <c r="D36" s="180"/>
      <c r="E36" s="207"/>
      <c r="F36" s="204"/>
      <c r="L36" s="179"/>
      <c r="M36" s="180"/>
      <c r="N36" s="207"/>
      <c r="O36" s="204"/>
      <c r="U36" s="179"/>
      <c r="V36" s="180"/>
      <c r="W36" s="207"/>
      <c r="X36" s="204"/>
      <c r="AD36" s="179"/>
      <c r="AE36" s="180"/>
      <c r="AF36" s="207"/>
      <c r="AG36" s="204"/>
      <c r="AM36" s="179"/>
      <c r="AN36" s="180"/>
      <c r="AO36" s="207"/>
      <c r="AP36" s="204"/>
      <c r="AT36" s="184"/>
      <c r="AU36" s="184"/>
      <c r="AV36" s="184"/>
      <c r="AW36" s="184"/>
      <c r="AX36" s="184"/>
      <c r="AY36" s="184"/>
      <c r="AZ36" s="184"/>
      <c r="BA36" s="184"/>
      <c r="BB36" s="184"/>
    </row>
    <row r="37" spans="3:54">
      <c r="C37" s="179"/>
      <c r="D37" s="180"/>
      <c r="E37" s="207"/>
      <c r="F37" s="204"/>
      <c r="L37" s="179"/>
      <c r="M37" s="180"/>
      <c r="N37" s="207"/>
      <c r="O37" s="204"/>
      <c r="U37" s="179"/>
      <c r="V37" s="180"/>
      <c r="W37" s="207"/>
      <c r="X37" s="204"/>
      <c r="AD37" s="179"/>
      <c r="AE37" s="180"/>
      <c r="AF37" s="207"/>
      <c r="AG37" s="204"/>
      <c r="AM37" s="179"/>
      <c r="AN37" s="180"/>
      <c r="AO37" s="207"/>
      <c r="AP37" s="204"/>
      <c r="AT37" s="184"/>
      <c r="AU37" s="184"/>
      <c r="AV37" s="184"/>
      <c r="AW37" s="184"/>
      <c r="AX37" s="184"/>
      <c r="AY37" s="184"/>
      <c r="AZ37" s="184"/>
      <c r="BA37" s="184"/>
      <c r="BB37" s="184"/>
    </row>
    <row r="38" spans="3:54">
      <c r="C38" s="179"/>
      <c r="D38" s="180"/>
      <c r="E38" s="207"/>
      <c r="F38" s="204"/>
      <c r="L38" s="179"/>
      <c r="M38" s="180"/>
      <c r="N38" s="207"/>
      <c r="O38" s="204"/>
      <c r="U38" s="179"/>
      <c r="V38" s="180"/>
      <c r="W38" s="207"/>
      <c r="X38" s="204"/>
      <c r="AD38" s="179"/>
      <c r="AE38" s="180"/>
      <c r="AF38" s="207"/>
      <c r="AG38" s="204"/>
      <c r="AM38" s="179"/>
      <c r="AN38" s="180"/>
      <c r="AO38" s="207"/>
      <c r="AP38" s="204"/>
      <c r="AT38" s="184"/>
      <c r="AU38" s="184"/>
      <c r="AV38" s="184"/>
      <c r="AW38" s="184"/>
      <c r="AX38" s="184"/>
      <c r="AY38" s="184"/>
      <c r="AZ38" s="184"/>
      <c r="BA38" s="184"/>
      <c r="BB38" s="184"/>
    </row>
    <row r="39" spans="3:54" ht="21.75" customHeight="1">
      <c r="C39" s="75" t="s">
        <v>398</v>
      </c>
      <c r="D39" s="86">
        <f>SUM(D21:D38)</f>
        <v>0</v>
      </c>
      <c r="E39" s="74"/>
      <c r="F39" s="73"/>
      <c r="L39" s="75" t="s">
        <v>398</v>
      </c>
      <c r="M39" s="86">
        <f>SUM(M21:M38)</f>
        <v>0</v>
      </c>
      <c r="N39" s="74"/>
      <c r="O39" s="73"/>
      <c r="U39" s="75" t="s">
        <v>398</v>
      </c>
      <c r="V39" s="86">
        <f>SUM(V21:V38)</f>
        <v>0</v>
      </c>
      <c r="W39" s="74"/>
      <c r="X39" s="73"/>
      <c r="AD39" s="75" t="s">
        <v>398</v>
      </c>
      <c r="AE39" s="86">
        <f>SUM(AE21:AE38)</f>
        <v>0</v>
      </c>
      <c r="AF39" s="74"/>
      <c r="AG39" s="73"/>
      <c r="AM39" s="75" t="s">
        <v>398</v>
      </c>
      <c r="AN39" s="86">
        <f>SUM(AN21:AN38)</f>
        <v>0</v>
      </c>
      <c r="AO39" s="74"/>
      <c r="AP39" s="73"/>
      <c r="AT39" s="187">
        <f>D39</f>
        <v>0</v>
      </c>
      <c r="AU39" s="187">
        <f>M39</f>
        <v>0</v>
      </c>
      <c r="AV39" s="187">
        <f>V39</f>
        <v>0</v>
      </c>
      <c r="AW39" s="187">
        <f>AE39</f>
        <v>0</v>
      </c>
      <c r="AX39" s="187">
        <f>AN39</f>
        <v>0</v>
      </c>
      <c r="AY39" s="188">
        <f>SUM(AT39:AX39)</f>
        <v>0</v>
      </c>
      <c r="AZ39" s="212" t="str">
        <f>IF(AY39&gt;=900000,"◯","×")</f>
        <v>×</v>
      </c>
      <c r="BA39" s="184"/>
      <c r="BB39" s="184"/>
    </row>
    <row r="40" spans="3:54">
      <c r="AT40" s="184"/>
      <c r="AU40" s="184"/>
      <c r="AV40" s="184"/>
      <c r="AW40" s="184"/>
      <c r="AX40" s="184"/>
      <c r="AY40" s="184"/>
      <c r="AZ40" s="184"/>
      <c r="BA40" s="184"/>
      <c r="BB40" s="184"/>
    </row>
    <row r="41" spans="3:54">
      <c r="AT41" s="184"/>
      <c r="AU41" s="184"/>
      <c r="AV41" s="184"/>
      <c r="AW41" s="184"/>
      <c r="AX41" s="184"/>
      <c r="AY41" s="184"/>
      <c r="AZ41" s="184"/>
      <c r="BA41" s="184"/>
      <c r="BB41" s="184"/>
    </row>
    <row r="42" spans="3:54" ht="15" hidden="1" customHeight="1">
      <c r="C42" s="70" t="s">
        <v>395</v>
      </c>
      <c r="D42" s="140" t="str">
        <f>AT42</f>
        <v>該当する項目が全て選択・入力されているか確認してください。</v>
      </c>
      <c r="L42" s="70" t="s">
        <v>395</v>
      </c>
      <c r="M42" s="140" t="str">
        <f>AU42</f>
        <v>該当する項目が全て選択・入力されているか確認してください。</v>
      </c>
      <c r="U42" s="70" t="s">
        <v>395</v>
      </c>
      <c r="V42" s="79" t="str">
        <f>AV42</f>
        <v>該当する項目が全て選択・入力されているか確認してください。</v>
      </c>
      <c r="AD42" s="70" t="s">
        <v>395</v>
      </c>
      <c r="AE42" s="140" t="str">
        <f>AW42</f>
        <v>該当する項目が全て選択・入力されているか確認してください。</v>
      </c>
      <c r="AM42" s="70" t="s">
        <v>395</v>
      </c>
      <c r="AN42" s="140"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189"/>
      <c r="AZ42" s="184"/>
      <c r="BA42" s="184"/>
      <c r="BB42" s="184"/>
    </row>
    <row r="43" spans="3:54" ht="11.25" hidden="1" customHeight="1">
      <c r="C43" s="70" t="s">
        <v>394</v>
      </c>
      <c r="D43" s="140" t="str">
        <f>AT43</f>
        <v>金額を確認してください。</v>
      </c>
      <c r="L43" s="70" t="s">
        <v>394</v>
      </c>
      <c r="M43" s="140" t="str">
        <f>AU43</f>
        <v>金額を確認してください。</v>
      </c>
      <c r="U43" s="70" t="s">
        <v>394</v>
      </c>
      <c r="V43" s="79" t="str">
        <f>AV43</f>
        <v>金額を確認してください。</v>
      </c>
      <c r="AD43" s="70" t="s">
        <v>394</v>
      </c>
      <c r="AE43" s="140" t="str">
        <f>AW43</f>
        <v>金額を確認してください。</v>
      </c>
      <c r="AM43" s="70" t="s">
        <v>394</v>
      </c>
      <c r="AN43" s="140"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189"/>
      <c r="AZ43" s="184"/>
      <c r="BA43" s="184"/>
      <c r="BB43" s="184"/>
    </row>
    <row r="44" spans="3:54" ht="20.25" customHeight="1">
      <c r="AT44" s="184" t="str">
        <f>IF(AND((D42="◯"),(D43="◯")),"提出可能","提出不可")</f>
        <v>提出不可</v>
      </c>
      <c r="AU44" s="184" t="str">
        <f>IF(AND((M42="◯"),(M43="◯")),"提出可能","提出不可")</f>
        <v>提出不可</v>
      </c>
      <c r="AV44" s="184" t="str">
        <f>IF(AND((V42="◯"),(V43="◯")),"提出可能","提出不可")</f>
        <v>提出不可</v>
      </c>
      <c r="AW44" s="184" t="str">
        <f>IF(AND((AE42="◯"),(AE43="◯")),"提出可能","提出不可")</f>
        <v>提出不可</v>
      </c>
      <c r="AX44" s="184" t="str">
        <f>IF(AND((AN42="◯"),(AN43="◯")),"提出可能","提出不可")</f>
        <v>提出不可</v>
      </c>
      <c r="AY44" s="184"/>
      <c r="AZ44" s="184"/>
      <c r="BA44" s="184"/>
      <c r="BB44" s="184"/>
    </row>
  </sheetData>
  <sheetProtection algorithmName="SHA-512" hashValue="jaRe6g2ToY6CnePNClEohMkwmlLyeK9NuUO8PrGgDHEu1YWQRY4uvTd3M9IGnn62h7LcJibQ3v/NqDLS6Y8NXg==" saltValue="dXTKQKf/T7QQmKZ5WXwklQ==" spinCount="100000" sheet="1" formatCells="0" formatColumns="0" formatRows="0"/>
  <mergeCells count="20">
    <mergeCell ref="AE10:AI10"/>
    <mergeCell ref="AE17:AI17"/>
    <mergeCell ref="AN10:AR10"/>
    <mergeCell ref="M10:Q10"/>
    <mergeCell ref="M17:Q17"/>
    <mergeCell ref="AN17:AR17"/>
    <mergeCell ref="AN8:AR8"/>
    <mergeCell ref="D9:H9"/>
    <mergeCell ref="M9:Q9"/>
    <mergeCell ref="AN9:AR9"/>
    <mergeCell ref="V8:Z8"/>
    <mergeCell ref="V9:Z9"/>
    <mergeCell ref="AE8:AI8"/>
    <mergeCell ref="AE9:AI9"/>
    <mergeCell ref="D10:H10"/>
    <mergeCell ref="D17:H17"/>
    <mergeCell ref="V10:Z10"/>
    <mergeCell ref="D8:H8"/>
    <mergeCell ref="M8:Q8"/>
    <mergeCell ref="V17:Z17"/>
  </mergeCells>
  <phoneticPr fontId="1"/>
  <conditionalFormatting sqref="C21:C22 E21:E22 U21:U22 W21:W22 AD21:AD22 AF21:AF22 AM21:AM22 AO21:AO22 C25:C38 E25:E38 U25:U38 W25:W38 AD25:AD38 AF25:AF38 AM25:AM38 AO25:AO38">
    <cfRule type="expression" dxfId="841" priority="148">
      <formula>ISTEXT(C21:C38)</formula>
    </cfRule>
  </conditionalFormatting>
  <conditionalFormatting sqref="C23:C24 E23:E24 U23:U24 W23:W24 AD23:AD24 AF23:AF24 AM23:AM24 AO23:AO24">
    <cfRule type="expression" dxfId="840" priority="635">
      <formula>ISTEXT(C23:C39)</formula>
    </cfRule>
  </conditionalFormatting>
  <conditionalFormatting sqref="D11">
    <cfRule type="expression" dxfId="839" priority="155">
      <formula>ISNUMBER(D11)</formula>
    </cfRule>
  </conditionalFormatting>
  <conditionalFormatting sqref="D11:D14">
    <cfRule type="expression" dxfId="838" priority="47">
      <formula>$D$8="外国人入学生の受入れのための環境整備に関するもの（教育活動）"</formula>
    </cfRule>
  </conditionalFormatting>
  <conditionalFormatting sqref="D12:D16">
    <cfRule type="expression" dxfId="837" priority="150">
      <formula>ISTEXT(D12)</formula>
    </cfRule>
  </conditionalFormatting>
  <conditionalFormatting sqref="D16">
    <cfRule type="expression" dxfId="836" priority="46">
      <formula>$D$8="外国人入学生の受入れのための環境整備に関するもの（教育活動）"</formula>
    </cfRule>
  </conditionalFormatting>
  <conditionalFormatting sqref="D21:D22 V21:V22 AE21:AE22 AN21:AN22 D25:D38 V25:V38 AE25:AE38 AN25:AN38">
    <cfRule type="expression" dxfId="835" priority="145">
      <formula>ISNUMBER(D21:D38)</formula>
    </cfRule>
  </conditionalFormatting>
  <conditionalFormatting sqref="D23:D24 V23:V24 AE23:AE24 AN23:AN24">
    <cfRule type="expression" dxfId="834" priority="641">
      <formula>ISNUMBER(D23:D39)</formula>
    </cfRule>
  </conditionalFormatting>
  <conditionalFormatting sqref="D42:D43">
    <cfRule type="expression" dxfId="833" priority="144">
      <formula>D42="◯"</formula>
    </cfRule>
  </conditionalFormatting>
  <conditionalFormatting sqref="D8:E8">
    <cfRule type="expression" dxfId="832" priority="163">
      <formula>ISTEXT(C8)</formula>
    </cfRule>
  </conditionalFormatting>
  <conditionalFormatting sqref="D8:H8">
    <cfRule type="expression" dxfId="831" priority="159">
      <formula>D8=""</formula>
    </cfRule>
  </conditionalFormatting>
  <conditionalFormatting sqref="D9:H9">
    <cfRule type="expression" dxfId="830" priority="162">
      <formula>NOT($D8="その他")</formula>
    </cfRule>
    <cfRule type="expression" dxfId="829" priority="161">
      <formula>ISTEXT(D9)</formula>
    </cfRule>
    <cfRule type="expression" dxfId="828" priority="158">
      <formula>D8=""</formula>
    </cfRule>
  </conditionalFormatting>
  <conditionalFormatting sqref="D17:H17 D10:H10">
    <cfRule type="expression" dxfId="827" priority="156">
      <formula>ISTEXT(D10)</formula>
    </cfRule>
  </conditionalFormatting>
  <conditionalFormatting sqref="D17:H17">
    <cfRule type="expression" dxfId="826" priority="45">
      <formula>$D$8="外国人入学生の受入れのための環境整備に関するもの（教育活動）"</formula>
    </cfRule>
    <cfRule type="expression" dxfId="825" priority="142">
      <formula>$D$16="◯"</formula>
    </cfRule>
  </conditionalFormatting>
  <conditionalFormatting sqref="F21:F22 X21:X22 AG21:AG22 AP21:AP22 F25:F38 X25:X38 AG25:AG38 AP25:AP38">
    <cfRule type="expression" dxfId="824" priority="147">
      <formula>ISTEXT( F21:F38)</formula>
    </cfRule>
  </conditionalFormatting>
  <conditionalFormatting sqref="F23:F24 X23:X24 AG23:AG24 AP23:AP24">
    <cfRule type="expression" dxfId="823" priority="638">
      <formula>ISTEXT( F23:F39)</formula>
    </cfRule>
  </conditionalFormatting>
  <conditionalFormatting sqref="F8:H8">
    <cfRule type="expression" dxfId="822" priority="177">
      <formula>ISTEXT(#REF!)</formula>
    </cfRule>
  </conditionalFormatting>
  <conditionalFormatting sqref="H2">
    <cfRule type="containsBlanks" priority="173">
      <formula>LEN(TRIM(H2))=0</formula>
    </cfRule>
    <cfRule type="containsBlanks" dxfId="821" priority="172">
      <formula>LEN(TRIM(H2))=0</formula>
    </cfRule>
  </conditionalFormatting>
  <conditionalFormatting sqref="L21:L38">
    <cfRule type="expression" dxfId="820" priority="1">
      <formula>ISTEXT(L21:L38)</formula>
    </cfRule>
  </conditionalFormatting>
  <conditionalFormatting sqref="M11">
    <cfRule type="expression" dxfId="819" priority="36">
      <formula>ISNUMBER(M11)</formula>
    </cfRule>
  </conditionalFormatting>
  <conditionalFormatting sqref="M11:M14">
    <cfRule type="expression" dxfId="818" priority="26">
      <formula>$M$8="外国人入学生の受入れのための環境整備に関するもの（教育活動）"</formula>
    </cfRule>
  </conditionalFormatting>
  <conditionalFormatting sqref="M12:M16">
    <cfRule type="expression" dxfId="817" priority="31">
      <formula>ISTEXT(M12)</formula>
    </cfRule>
  </conditionalFormatting>
  <conditionalFormatting sqref="M16">
    <cfRule type="expression" dxfId="816" priority="25">
      <formula>$M$8="外国人入学生の受入れのための環境整備に関するもの（教育活動）"</formula>
    </cfRule>
  </conditionalFormatting>
  <conditionalFormatting sqref="M21:M22 M25:M38">
    <cfRule type="expression" dxfId="815" priority="18">
      <formula>ISNUMBER(M21:M38)</formula>
    </cfRule>
  </conditionalFormatting>
  <conditionalFormatting sqref="M42:M43">
    <cfRule type="expression" dxfId="814" priority="122">
      <formula>M42="◯"</formula>
    </cfRule>
  </conditionalFormatting>
  <conditionalFormatting sqref="M8:N8">
    <cfRule type="expression" dxfId="813" priority="15">
      <formula>ISTEXT(L8)</formula>
    </cfRule>
  </conditionalFormatting>
  <conditionalFormatting sqref="M8:Q8">
    <cfRule type="expression" dxfId="812" priority="14">
      <formula>M8=""</formula>
    </cfRule>
  </conditionalFormatting>
  <conditionalFormatting sqref="M9:Q9">
    <cfRule type="expression" dxfId="811" priority="41">
      <formula>NOT($M8="その他")</formula>
    </cfRule>
    <cfRule type="expression" dxfId="810" priority="40">
      <formula>ISTEXT(M9)</formula>
    </cfRule>
    <cfRule type="expression" dxfId="809" priority="38">
      <formula>M8=""</formula>
    </cfRule>
  </conditionalFormatting>
  <conditionalFormatting sqref="M17:Q17 M10:Q10">
    <cfRule type="expression" dxfId="808" priority="37">
      <formula>ISTEXT(M10)</formula>
    </cfRule>
  </conditionalFormatting>
  <conditionalFormatting sqref="M17:Q17">
    <cfRule type="expression" dxfId="807" priority="24">
      <formula>$M$8="外国人入学生の受入れのための環境整備に関するもの（教育活動）"</formula>
    </cfRule>
    <cfRule type="expression" dxfId="806" priority="30">
      <formula>$M$16="◯"</formula>
    </cfRule>
  </conditionalFormatting>
  <conditionalFormatting sqref="N21:N38">
    <cfRule type="expression" dxfId="805" priority="20">
      <formula>ISTEXT(N21:N38)</formula>
    </cfRule>
  </conditionalFormatting>
  <conditionalFormatting sqref="O21:O22 O25:O38">
    <cfRule type="expression" dxfId="804" priority="19">
      <formula>ISTEXT( O21:O38)</formula>
    </cfRule>
  </conditionalFormatting>
  <conditionalFormatting sqref="O8:Q8">
    <cfRule type="expression" dxfId="803" priority="17">
      <formula>ISTEXT(#REF!)</formula>
    </cfRule>
  </conditionalFormatting>
  <conditionalFormatting sqref="Q2">
    <cfRule type="containsBlanks" priority="139">
      <formula>LEN(TRIM(Q2))=0</formula>
    </cfRule>
    <cfRule type="containsBlanks" dxfId="802" priority="138">
      <formula>LEN(TRIM(Q2))=0</formula>
    </cfRule>
  </conditionalFormatting>
  <conditionalFormatting sqref="V11">
    <cfRule type="expression" dxfId="801" priority="109">
      <formula>ISNUMBER(V11)</formula>
    </cfRule>
  </conditionalFormatting>
  <conditionalFormatting sqref="V12:V16">
    <cfRule type="expression" dxfId="800" priority="104">
      <formula>ISTEXT(V12)</formula>
    </cfRule>
  </conditionalFormatting>
  <conditionalFormatting sqref="V42:V43">
    <cfRule type="expression" dxfId="799" priority="100">
      <formula>V42="◯"</formula>
    </cfRule>
  </conditionalFormatting>
  <conditionalFormatting sqref="V8:W8">
    <cfRule type="expression" dxfId="798" priority="11">
      <formula>ISTEXT(U8)</formula>
    </cfRule>
  </conditionalFormatting>
  <conditionalFormatting sqref="V8:Z8">
    <cfRule type="expression" dxfId="797" priority="10">
      <formula>V8=""</formula>
    </cfRule>
  </conditionalFormatting>
  <conditionalFormatting sqref="V9:Z9">
    <cfRule type="expression" dxfId="796" priority="111">
      <formula>V8=""</formula>
    </cfRule>
    <cfRule type="expression" dxfId="795" priority="113">
      <formula>ISTEXT(V9)</formula>
    </cfRule>
    <cfRule type="expression" dxfId="794" priority="114">
      <formula>NOT($D8="その他")</formula>
    </cfRule>
  </conditionalFormatting>
  <conditionalFormatting sqref="V17:Z17 V10:Z10">
    <cfRule type="expression" dxfId="793" priority="110">
      <formula>ISTEXT(V10)</formula>
    </cfRule>
  </conditionalFormatting>
  <conditionalFormatting sqref="V17:Z17">
    <cfRule type="expression" dxfId="792" priority="98">
      <formula>$V$16="◯"</formula>
    </cfRule>
  </conditionalFormatting>
  <conditionalFormatting sqref="X8:Z8">
    <cfRule type="expression" dxfId="791" priority="13">
      <formula>ISTEXT(#REF!)</formula>
    </cfRule>
  </conditionalFormatting>
  <conditionalFormatting sqref="Z2">
    <cfRule type="containsBlanks" dxfId="790" priority="116">
      <formula>LEN(TRIM(Z2))=0</formula>
    </cfRule>
    <cfRule type="containsBlanks" priority="117">
      <formula>LEN(TRIM(Z2))=0</formula>
    </cfRule>
  </conditionalFormatting>
  <conditionalFormatting sqref="AE11">
    <cfRule type="expression" dxfId="789" priority="87">
      <formula>ISNUMBER(AE11)</formula>
    </cfRule>
  </conditionalFormatting>
  <conditionalFormatting sqref="AE12:AE16">
    <cfRule type="expression" dxfId="788" priority="82">
      <formula>ISTEXT(AE12)</formula>
    </cfRule>
  </conditionalFormatting>
  <conditionalFormatting sqref="AE42:AE43">
    <cfRule type="expression" dxfId="787" priority="78">
      <formula>AE42="◯"</formula>
    </cfRule>
  </conditionalFormatting>
  <conditionalFormatting sqref="AE8:AF8">
    <cfRule type="expression" dxfId="786" priority="3">
      <formula>ISTEXT(AD8)</formula>
    </cfRule>
  </conditionalFormatting>
  <conditionalFormatting sqref="AE8:AI8">
    <cfRule type="expression" dxfId="785" priority="2">
      <formula>AE8=""</formula>
    </cfRule>
  </conditionalFormatting>
  <conditionalFormatting sqref="AE9:AI9">
    <cfRule type="expression" dxfId="784" priority="91">
      <formula>ISTEXT(AE9)</formula>
    </cfRule>
    <cfRule type="expression" dxfId="783" priority="92">
      <formula>NOT($D8="その他")</formula>
    </cfRule>
    <cfRule type="expression" dxfId="782" priority="89">
      <formula>AE8=""</formula>
    </cfRule>
  </conditionalFormatting>
  <conditionalFormatting sqref="AE17:AI17 AE10:AI10">
    <cfRule type="expression" dxfId="781" priority="88">
      <formula>ISTEXT(AE10)</formula>
    </cfRule>
  </conditionalFormatting>
  <conditionalFormatting sqref="AE17:AI17">
    <cfRule type="expression" dxfId="780" priority="76">
      <formula>$AE$16="◯"</formula>
    </cfRule>
  </conditionalFormatting>
  <conditionalFormatting sqref="AG8:AI8">
    <cfRule type="expression" dxfId="779" priority="5">
      <formula>ISTEXT(#REF!)</formula>
    </cfRule>
  </conditionalFormatting>
  <conditionalFormatting sqref="AI2">
    <cfRule type="containsBlanks" dxfId="778" priority="94">
      <formula>LEN(TRIM(AI2))=0</formula>
    </cfRule>
    <cfRule type="containsBlanks" priority="95">
      <formula>LEN(TRIM(AI2))=0</formula>
    </cfRule>
  </conditionalFormatting>
  <conditionalFormatting sqref="AN11">
    <cfRule type="expression" dxfId="777" priority="65">
      <formula>ISNUMBER(AN11)</formula>
    </cfRule>
  </conditionalFormatting>
  <conditionalFormatting sqref="AN12:AN16">
    <cfRule type="expression" dxfId="776" priority="60">
      <formula>ISTEXT(AN12)</formula>
    </cfRule>
  </conditionalFormatting>
  <conditionalFormatting sqref="AN42:AN43">
    <cfRule type="expression" dxfId="775" priority="56">
      <formula>AN42="◯"</formula>
    </cfRule>
  </conditionalFormatting>
  <conditionalFormatting sqref="AN8:AO8">
    <cfRule type="expression" dxfId="774" priority="7">
      <formula>ISTEXT(AM8)</formula>
    </cfRule>
  </conditionalFormatting>
  <conditionalFormatting sqref="AN8:AR8">
    <cfRule type="expression" dxfId="773" priority="6">
      <formula>AN8=""</formula>
    </cfRule>
  </conditionalFormatting>
  <conditionalFormatting sqref="AN9:AR9">
    <cfRule type="expression" dxfId="772" priority="69">
      <formula>ISTEXT(AN9)</formula>
    </cfRule>
    <cfRule type="expression" dxfId="771" priority="67">
      <formula>AN8=""</formula>
    </cfRule>
    <cfRule type="expression" dxfId="770" priority="70">
      <formula>NOT($D8="その他")</formula>
    </cfRule>
  </conditionalFormatting>
  <conditionalFormatting sqref="AN17:AR17 AN10:AR10">
    <cfRule type="expression" dxfId="769" priority="66">
      <formula>ISTEXT(AN10)</formula>
    </cfRule>
  </conditionalFormatting>
  <conditionalFormatting sqref="AN17:AR17">
    <cfRule type="expression" dxfId="768" priority="54">
      <formula>$AN$16="◯"</formula>
    </cfRule>
  </conditionalFormatting>
  <conditionalFormatting sqref="AP8:AR8">
    <cfRule type="expression" dxfId="767" priority="9">
      <formula>ISTEXT(#REF!)</formula>
    </cfRule>
  </conditionalFormatting>
  <conditionalFormatting sqref="AR2">
    <cfRule type="containsBlanks" priority="73">
      <formula>LEN(TRIM(AR2))=0</formula>
    </cfRule>
    <cfRule type="containsBlanks" dxfId="766" priority="72">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H2" sqref="H2"/>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401</v>
      </c>
      <c r="AU1" t="s">
        <v>402</v>
      </c>
      <c r="AV1" t="s">
        <v>403</v>
      </c>
      <c r="AW1" t="s">
        <v>404</v>
      </c>
      <c r="AX1" t="s">
        <v>405</v>
      </c>
      <c r="AY1" t="s">
        <v>406</v>
      </c>
      <c r="AZ1" t="s">
        <v>408</v>
      </c>
    </row>
    <row r="2" spans="2:56" ht="15" customHeight="1">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T2" s="6"/>
      <c r="AU2" s="6"/>
      <c r="AV2" s="1"/>
      <c r="AW2" s="1"/>
      <c r="AX2" s="1"/>
      <c r="AY2" s="1"/>
      <c r="AZ2" s="1"/>
      <c r="BA2" s="1"/>
    </row>
    <row r="3" spans="2:56" ht="16.5" customHeight="1">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771</v>
      </c>
      <c r="D5" s="61"/>
      <c r="G5" s="71"/>
      <c r="H5" s="102"/>
      <c r="L5" s="84" t="s">
        <v>771</v>
      </c>
      <c r="M5" s="61"/>
      <c r="P5" s="71"/>
      <c r="Q5" s="102"/>
      <c r="U5" s="84" t="s">
        <v>771</v>
      </c>
      <c r="V5" s="61"/>
      <c r="Y5" s="71"/>
      <c r="Z5" s="102"/>
      <c r="AD5" s="84" t="s">
        <v>771</v>
      </c>
      <c r="AE5" s="61"/>
      <c r="AH5" s="71"/>
      <c r="AI5" s="102"/>
      <c r="AM5" s="84" t="s">
        <v>771</v>
      </c>
      <c r="AN5" s="61"/>
      <c r="AQ5" s="71"/>
      <c r="AR5" s="10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184"/>
    </row>
    <row r="7" spans="2:56" ht="15" customHeight="1">
      <c r="C7" s="173" t="s">
        <v>558</v>
      </c>
      <c r="L7" s="173" t="s">
        <v>558</v>
      </c>
      <c r="U7" s="173" t="s">
        <v>558</v>
      </c>
      <c r="AD7" s="173" t="s">
        <v>558</v>
      </c>
      <c r="AM7" s="173" t="s">
        <v>558</v>
      </c>
      <c r="AT7" s="185"/>
      <c r="AU7" s="185"/>
      <c r="AV7" s="185"/>
      <c r="AW7" s="185"/>
      <c r="AX7" s="185"/>
      <c r="AY7" s="66"/>
      <c r="AZ7" s="66"/>
      <c r="BA7" s="66"/>
      <c r="BB7" s="184"/>
    </row>
    <row r="8" spans="2:56" ht="36" customHeight="1">
      <c r="B8" s="77" t="s">
        <v>415</v>
      </c>
      <c r="C8" s="130" t="s">
        <v>497</v>
      </c>
      <c r="D8" s="304"/>
      <c r="E8" s="305"/>
      <c r="F8" s="305"/>
      <c r="G8" s="305"/>
      <c r="H8" s="306"/>
      <c r="K8" s="77" t="s">
        <v>415</v>
      </c>
      <c r="L8" s="130" t="s">
        <v>497</v>
      </c>
      <c r="M8" s="304"/>
      <c r="N8" s="305"/>
      <c r="O8" s="305"/>
      <c r="P8" s="305"/>
      <c r="Q8" s="306"/>
      <c r="T8" s="77" t="s">
        <v>415</v>
      </c>
      <c r="U8" s="130" t="s">
        <v>497</v>
      </c>
      <c r="V8" s="304"/>
      <c r="W8" s="305"/>
      <c r="X8" s="305"/>
      <c r="Y8" s="305"/>
      <c r="Z8" s="306"/>
      <c r="AC8" s="77" t="s">
        <v>415</v>
      </c>
      <c r="AD8" s="130" t="s">
        <v>497</v>
      </c>
      <c r="AE8" s="304"/>
      <c r="AF8" s="305"/>
      <c r="AG8" s="305"/>
      <c r="AH8" s="305"/>
      <c r="AI8" s="306"/>
      <c r="AL8" s="77" t="s">
        <v>415</v>
      </c>
      <c r="AM8" s="130" t="s">
        <v>497</v>
      </c>
      <c r="AN8" s="304"/>
      <c r="AO8" s="305"/>
      <c r="AP8" s="305"/>
      <c r="AQ8" s="305"/>
      <c r="AR8" s="306"/>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184"/>
    </row>
    <row r="9" spans="2:56" ht="33" customHeight="1">
      <c r="B9" s="77" t="s">
        <v>416</v>
      </c>
      <c r="C9" s="130" t="s">
        <v>498</v>
      </c>
      <c r="D9" s="307"/>
      <c r="E9" s="308"/>
      <c r="F9" s="308"/>
      <c r="G9" s="308"/>
      <c r="H9" s="309"/>
      <c r="K9" s="77" t="s">
        <v>416</v>
      </c>
      <c r="L9" s="130" t="s">
        <v>498</v>
      </c>
      <c r="M9" s="307"/>
      <c r="N9" s="308"/>
      <c r="O9" s="308"/>
      <c r="P9" s="308"/>
      <c r="Q9" s="309"/>
      <c r="T9" s="77" t="s">
        <v>416</v>
      </c>
      <c r="U9" s="130" t="s">
        <v>498</v>
      </c>
      <c r="V9" s="307"/>
      <c r="W9" s="308"/>
      <c r="X9" s="308"/>
      <c r="Y9" s="308"/>
      <c r="Z9" s="309"/>
      <c r="AC9" s="77" t="s">
        <v>416</v>
      </c>
      <c r="AD9" s="130" t="s">
        <v>498</v>
      </c>
      <c r="AE9" s="307"/>
      <c r="AF9" s="308"/>
      <c r="AG9" s="308"/>
      <c r="AH9" s="308"/>
      <c r="AI9" s="309"/>
      <c r="AL9" s="77" t="s">
        <v>416</v>
      </c>
      <c r="AM9" s="130" t="s">
        <v>498</v>
      </c>
      <c r="AN9" s="307"/>
      <c r="AO9" s="308"/>
      <c r="AP9" s="308"/>
      <c r="AQ9" s="308"/>
      <c r="AR9" s="309"/>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184"/>
    </row>
    <row r="10" spans="2:56" ht="51" customHeight="1">
      <c r="B10" s="77" t="s">
        <v>417</v>
      </c>
      <c r="C10" s="130" t="s">
        <v>414</v>
      </c>
      <c r="D10" s="298"/>
      <c r="E10" s="299"/>
      <c r="F10" s="299"/>
      <c r="G10" s="299"/>
      <c r="H10" s="300"/>
      <c r="K10" s="77" t="s">
        <v>417</v>
      </c>
      <c r="L10" s="130" t="s">
        <v>414</v>
      </c>
      <c r="M10" s="298"/>
      <c r="N10" s="299"/>
      <c r="O10" s="299"/>
      <c r="P10" s="299"/>
      <c r="Q10" s="300"/>
      <c r="T10" s="77" t="s">
        <v>417</v>
      </c>
      <c r="U10" s="130" t="s">
        <v>414</v>
      </c>
      <c r="V10" s="298"/>
      <c r="W10" s="299"/>
      <c r="X10" s="299"/>
      <c r="Y10" s="299"/>
      <c r="Z10" s="300"/>
      <c r="AC10" s="77" t="s">
        <v>417</v>
      </c>
      <c r="AD10" s="130" t="s">
        <v>414</v>
      </c>
      <c r="AE10" s="298"/>
      <c r="AF10" s="299"/>
      <c r="AG10" s="299"/>
      <c r="AH10" s="299"/>
      <c r="AI10" s="300"/>
      <c r="AL10" s="77" t="s">
        <v>417</v>
      </c>
      <c r="AM10" s="130" t="s">
        <v>414</v>
      </c>
      <c r="AN10" s="298"/>
      <c r="AO10" s="299"/>
      <c r="AP10" s="299"/>
      <c r="AQ10" s="299"/>
      <c r="AR10" s="300"/>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184"/>
    </row>
    <row r="11" spans="2:56" ht="57" customHeight="1">
      <c r="B11" s="77" t="s">
        <v>418</v>
      </c>
      <c r="C11" s="163" t="s">
        <v>557</v>
      </c>
      <c r="D11" s="148"/>
      <c r="E11" s="83"/>
      <c r="F11" s="81"/>
      <c r="G11" s="81"/>
      <c r="H11" s="81"/>
      <c r="K11" s="77" t="s">
        <v>418</v>
      </c>
      <c r="L11" s="163" t="s">
        <v>557</v>
      </c>
      <c r="M11" s="148"/>
      <c r="N11" s="83"/>
      <c r="O11" s="81"/>
      <c r="P11" s="81"/>
      <c r="Q11" s="81"/>
      <c r="T11" s="77" t="s">
        <v>418</v>
      </c>
      <c r="U11" s="163" t="s">
        <v>557</v>
      </c>
      <c r="V11" s="148"/>
      <c r="W11" s="83"/>
      <c r="X11" s="81"/>
      <c r="Y11" s="81"/>
      <c r="Z11" s="81"/>
      <c r="AC11" s="77" t="s">
        <v>418</v>
      </c>
      <c r="AD11" s="163" t="s">
        <v>557</v>
      </c>
      <c r="AE11" s="148"/>
      <c r="AF11" s="83"/>
      <c r="AG11" s="81"/>
      <c r="AH11" s="81"/>
      <c r="AI11" s="81"/>
      <c r="AL11" s="77" t="s">
        <v>418</v>
      </c>
      <c r="AM11" s="163" t="s">
        <v>557</v>
      </c>
      <c r="AN11" s="148"/>
      <c r="AO11" s="83"/>
      <c r="AP11" s="81"/>
      <c r="AQ11" s="81"/>
      <c r="AR11" s="81"/>
      <c r="AT11" s="186">
        <f>D11</f>
        <v>0</v>
      </c>
      <c r="AU11" s="186">
        <f>M11</f>
        <v>0</v>
      </c>
      <c r="AV11" s="186">
        <f>V11</f>
        <v>0</v>
      </c>
      <c r="AW11" s="186">
        <f>AE11</f>
        <v>0</v>
      </c>
      <c r="AX11" s="186">
        <f>AN11</f>
        <v>0</v>
      </c>
      <c r="AY11" s="186">
        <f>SUM(AT11:AX11)</f>
        <v>0</v>
      </c>
      <c r="AZ11" s="186" t="str">
        <f>IF(AY11&gt;=30,"◯","×")</f>
        <v>×</v>
      </c>
      <c r="BA11" s="66"/>
      <c r="BB11" s="184"/>
    </row>
    <row r="12" spans="2:56" ht="59.25" customHeight="1">
      <c r="B12" s="77" t="s">
        <v>419</v>
      </c>
      <c r="C12" s="82" t="s">
        <v>549</v>
      </c>
      <c r="D12" s="159"/>
      <c r="E12" s="62"/>
      <c r="K12" s="77" t="s">
        <v>419</v>
      </c>
      <c r="L12" s="82" t="s">
        <v>549</v>
      </c>
      <c r="M12" s="159"/>
      <c r="N12" s="62"/>
      <c r="T12" s="77" t="s">
        <v>419</v>
      </c>
      <c r="U12" s="82" t="s">
        <v>549</v>
      </c>
      <c r="V12" s="153"/>
      <c r="W12" s="62"/>
      <c r="AC12" s="77" t="s">
        <v>419</v>
      </c>
      <c r="AD12" s="82" t="s">
        <v>549</v>
      </c>
      <c r="AE12" s="153"/>
      <c r="AF12" s="62"/>
      <c r="AL12" s="77" t="s">
        <v>419</v>
      </c>
      <c r="AM12" s="82" t="s">
        <v>549</v>
      </c>
      <c r="AN12" s="153"/>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184"/>
      <c r="AZ12" s="184"/>
      <c r="BA12" s="184"/>
      <c r="BB12" s="184"/>
    </row>
    <row r="13" spans="2:56" ht="34.5" customHeight="1">
      <c r="B13" s="80" t="s">
        <v>420</v>
      </c>
      <c r="C13" s="82" t="s">
        <v>555</v>
      </c>
      <c r="D13" s="174"/>
      <c r="K13" s="80" t="s">
        <v>420</v>
      </c>
      <c r="L13" s="82" t="s">
        <v>555</v>
      </c>
      <c r="M13" s="174"/>
      <c r="T13" s="80" t="s">
        <v>420</v>
      </c>
      <c r="U13" s="82" t="s">
        <v>555</v>
      </c>
      <c r="V13" s="154"/>
      <c r="AC13" s="80" t="s">
        <v>420</v>
      </c>
      <c r="AD13" s="82" t="s">
        <v>555</v>
      </c>
      <c r="AE13" s="154"/>
      <c r="AL13" s="80" t="s">
        <v>420</v>
      </c>
      <c r="AM13" s="82" t="s">
        <v>555</v>
      </c>
      <c r="AN13" s="154"/>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184"/>
      <c r="AZ13" s="184"/>
      <c r="BA13" s="184"/>
      <c r="BB13" s="184"/>
    </row>
    <row r="14" spans="2:56" ht="39.75" customHeight="1">
      <c r="B14" s="80" t="s">
        <v>424</v>
      </c>
      <c r="C14" s="165" t="s">
        <v>560</v>
      </c>
      <c r="D14" s="175"/>
      <c r="E14" s="66"/>
      <c r="K14" s="80" t="s">
        <v>424</v>
      </c>
      <c r="L14" s="165" t="s">
        <v>560</v>
      </c>
      <c r="M14" s="175"/>
      <c r="N14" s="66"/>
      <c r="T14" s="80" t="s">
        <v>424</v>
      </c>
      <c r="U14" s="165" t="s">
        <v>560</v>
      </c>
      <c r="V14" s="155"/>
      <c r="W14" s="66"/>
      <c r="AC14" s="80" t="s">
        <v>424</v>
      </c>
      <c r="AD14" s="165" t="s">
        <v>560</v>
      </c>
      <c r="AE14" s="155"/>
      <c r="AF14" s="66"/>
      <c r="AL14" s="80" t="s">
        <v>424</v>
      </c>
      <c r="AM14" s="165" t="s">
        <v>560</v>
      </c>
      <c r="AN14" s="155"/>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184"/>
      <c r="AZ14" s="184"/>
      <c r="BA14" s="184"/>
      <c r="BB14" s="184"/>
    </row>
    <row r="15" spans="2:56" ht="54.75" customHeight="1">
      <c r="B15" s="80" t="s">
        <v>421</v>
      </c>
      <c r="C15" s="130" t="s">
        <v>499</v>
      </c>
      <c r="D15" s="176"/>
      <c r="K15" s="80" t="s">
        <v>421</v>
      </c>
      <c r="L15" s="130" t="s">
        <v>499</v>
      </c>
      <c r="M15" s="176"/>
      <c r="T15" s="80" t="s">
        <v>421</v>
      </c>
      <c r="U15" s="130" t="s">
        <v>499</v>
      </c>
      <c r="V15" s="156"/>
      <c r="AC15" s="80" t="s">
        <v>421</v>
      </c>
      <c r="AD15" s="130" t="s">
        <v>499</v>
      </c>
      <c r="AE15" s="156"/>
      <c r="AL15" s="80" t="s">
        <v>421</v>
      </c>
      <c r="AM15" s="130" t="s">
        <v>499</v>
      </c>
      <c r="AN15" s="156"/>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184"/>
      <c r="AZ15" s="184"/>
      <c r="BA15" s="184"/>
      <c r="BB15" s="184"/>
    </row>
    <row r="16" spans="2:56" ht="55.5" customHeight="1">
      <c r="B16" s="80" t="s">
        <v>422</v>
      </c>
      <c r="C16" s="166" t="s">
        <v>510</v>
      </c>
      <c r="D16" s="177"/>
      <c r="E16" s="128"/>
      <c r="F16" s="103"/>
      <c r="G16" s="103"/>
      <c r="H16" s="103"/>
      <c r="K16" s="80" t="s">
        <v>422</v>
      </c>
      <c r="L16" s="166" t="s">
        <v>510</v>
      </c>
      <c r="M16" s="177"/>
      <c r="N16" s="128"/>
      <c r="O16" s="103"/>
      <c r="P16" s="103"/>
      <c r="Q16" s="103"/>
      <c r="T16" s="80" t="s">
        <v>422</v>
      </c>
      <c r="U16" s="166" t="s">
        <v>510</v>
      </c>
      <c r="V16" s="157"/>
      <c r="W16" s="128"/>
      <c r="X16" s="103"/>
      <c r="Y16" s="103"/>
      <c r="Z16" s="103"/>
      <c r="AC16" s="80" t="s">
        <v>422</v>
      </c>
      <c r="AD16" s="166" t="s">
        <v>510</v>
      </c>
      <c r="AE16" s="157"/>
      <c r="AF16" s="128"/>
      <c r="AG16" s="103"/>
      <c r="AH16" s="103"/>
      <c r="AI16" s="103"/>
      <c r="AL16" s="80" t="s">
        <v>422</v>
      </c>
      <c r="AM16" s="166" t="s">
        <v>510</v>
      </c>
      <c r="AN16" s="157"/>
      <c r="AO16" s="128"/>
      <c r="AP16" s="103"/>
      <c r="AQ16" s="103"/>
      <c r="AR16" s="103"/>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184"/>
      <c r="AZ16" s="184"/>
      <c r="BA16" s="184"/>
      <c r="BB16" s="184"/>
    </row>
    <row r="17" spans="2:54" ht="50.25" customHeight="1">
      <c r="B17" s="129" t="s">
        <v>423</v>
      </c>
      <c r="C17" s="167" t="s">
        <v>547</v>
      </c>
      <c r="D17" s="301"/>
      <c r="E17" s="302"/>
      <c r="F17" s="302"/>
      <c r="G17" s="302"/>
      <c r="H17" s="303"/>
      <c r="K17" s="129" t="s">
        <v>423</v>
      </c>
      <c r="L17" s="167" t="s">
        <v>547</v>
      </c>
      <c r="M17" s="301"/>
      <c r="N17" s="302"/>
      <c r="O17" s="302"/>
      <c r="P17" s="302"/>
      <c r="Q17" s="303"/>
      <c r="T17" s="129" t="s">
        <v>423</v>
      </c>
      <c r="U17" s="167" t="s">
        <v>547</v>
      </c>
      <c r="V17" s="301"/>
      <c r="W17" s="302"/>
      <c r="X17" s="302"/>
      <c r="Y17" s="302"/>
      <c r="Z17" s="303"/>
      <c r="AC17" s="129" t="s">
        <v>423</v>
      </c>
      <c r="AD17" s="167" t="s">
        <v>547</v>
      </c>
      <c r="AE17" s="301"/>
      <c r="AF17" s="302"/>
      <c r="AG17" s="302"/>
      <c r="AH17" s="302"/>
      <c r="AI17" s="303"/>
      <c r="AL17" s="129" t="s">
        <v>423</v>
      </c>
      <c r="AM17" s="167" t="s">
        <v>547</v>
      </c>
      <c r="AN17" s="301"/>
      <c r="AO17" s="302"/>
      <c r="AP17" s="302"/>
      <c r="AQ17" s="302"/>
      <c r="AR17" s="303"/>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184"/>
      <c r="AZ17" s="184"/>
      <c r="BA17" s="184"/>
      <c r="BB17" s="184"/>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184"/>
      <c r="AU18" s="184"/>
      <c r="AV18" s="184"/>
      <c r="AW18" s="184"/>
      <c r="AX18" s="184"/>
      <c r="AY18" s="184"/>
      <c r="AZ18" s="184"/>
      <c r="BA18" s="184"/>
      <c r="BB18" s="184"/>
    </row>
    <row r="19" spans="2:54" ht="15.75" customHeight="1">
      <c r="C19" s="161" t="s">
        <v>509</v>
      </c>
      <c r="L19" s="161" t="s">
        <v>509</v>
      </c>
      <c r="U19" s="161" t="s">
        <v>509</v>
      </c>
      <c r="AD19" s="161" t="s">
        <v>509</v>
      </c>
      <c r="AM19" s="161" t="s">
        <v>509</v>
      </c>
      <c r="AT19" s="184"/>
      <c r="AU19" s="184"/>
      <c r="AV19" s="184"/>
      <c r="AW19" s="184"/>
      <c r="AX19" s="184"/>
      <c r="AY19" s="184"/>
      <c r="AZ19" s="184"/>
      <c r="BA19" s="184"/>
      <c r="BB19" s="184"/>
    </row>
    <row r="20" spans="2:54" ht="15.75" customHeight="1">
      <c r="C20" s="169" t="s">
        <v>396</v>
      </c>
      <c r="D20" s="209" t="s">
        <v>561</v>
      </c>
      <c r="E20" s="171" t="s">
        <v>397</v>
      </c>
      <c r="F20" s="170" t="s">
        <v>548</v>
      </c>
      <c r="L20" s="169" t="s">
        <v>396</v>
      </c>
      <c r="M20" s="209" t="s">
        <v>561</v>
      </c>
      <c r="N20" s="171" t="s">
        <v>397</v>
      </c>
      <c r="O20" s="170" t="s">
        <v>548</v>
      </c>
      <c r="U20" s="169" t="s">
        <v>396</v>
      </c>
      <c r="V20" s="209" t="s">
        <v>561</v>
      </c>
      <c r="W20" s="171" t="s">
        <v>397</v>
      </c>
      <c r="X20" s="170" t="s">
        <v>548</v>
      </c>
      <c r="AD20" s="169" t="s">
        <v>396</v>
      </c>
      <c r="AE20" s="209" t="s">
        <v>561</v>
      </c>
      <c r="AF20" s="171" t="s">
        <v>397</v>
      </c>
      <c r="AG20" s="170" t="s">
        <v>548</v>
      </c>
      <c r="AM20" s="169" t="s">
        <v>396</v>
      </c>
      <c r="AN20" s="209" t="s">
        <v>561</v>
      </c>
      <c r="AO20" s="171" t="s">
        <v>397</v>
      </c>
      <c r="AP20" s="170" t="s">
        <v>548</v>
      </c>
      <c r="AT20" s="184"/>
      <c r="AU20" s="184"/>
      <c r="AV20" s="184"/>
      <c r="AW20" s="184"/>
      <c r="AX20" s="184"/>
      <c r="AY20" s="184"/>
      <c r="AZ20" s="184"/>
      <c r="BA20" s="184"/>
      <c r="BB20" s="184"/>
    </row>
    <row r="21" spans="2:54">
      <c r="C21" s="179"/>
      <c r="D21" s="180"/>
      <c r="E21" s="207"/>
      <c r="F21" s="204"/>
      <c r="L21" s="207"/>
      <c r="M21" s="180"/>
      <c r="N21" s="207"/>
      <c r="O21" s="204"/>
      <c r="U21" s="179"/>
      <c r="V21" s="180"/>
      <c r="W21" s="207"/>
      <c r="X21" s="204"/>
      <c r="AD21" s="179"/>
      <c r="AE21" s="180"/>
      <c r="AF21" s="207"/>
      <c r="AG21" s="204"/>
      <c r="AM21" s="179"/>
      <c r="AN21" s="180"/>
      <c r="AO21" s="207"/>
      <c r="AP21" s="204"/>
      <c r="AT21" s="184"/>
      <c r="AU21" s="184"/>
      <c r="AV21" s="184"/>
      <c r="AW21" s="184"/>
      <c r="AX21" s="184"/>
      <c r="AY21" s="184"/>
      <c r="AZ21" s="184"/>
      <c r="BA21" s="184"/>
      <c r="BB21" s="184"/>
    </row>
    <row r="22" spans="2:54">
      <c r="C22" s="179"/>
      <c r="D22" s="180"/>
      <c r="E22" s="207"/>
      <c r="F22" s="204"/>
      <c r="L22" s="179"/>
      <c r="M22" s="180"/>
      <c r="N22" s="207"/>
      <c r="O22" s="204"/>
      <c r="U22" s="179"/>
      <c r="V22" s="180"/>
      <c r="W22" s="207"/>
      <c r="X22" s="204"/>
      <c r="AD22" s="179"/>
      <c r="AE22" s="180"/>
      <c r="AF22" s="207"/>
      <c r="AG22" s="204"/>
      <c r="AM22" s="179"/>
      <c r="AN22" s="180"/>
      <c r="AO22" s="207"/>
      <c r="AP22" s="204"/>
      <c r="AT22" s="184"/>
      <c r="AU22" s="184"/>
      <c r="AV22" s="184"/>
      <c r="AW22" s="184"/>
      <c r="AX22" s="184"/>
      <c r="AY22" s="184"/>
      <c r="AZ22" s="184"/>
      <c r="BA22" s="184"/>
      <c r="BB22" s="184"/>
    </row>
    <row r="23" spans="2:54">
      <c r="C23" s="179"/>
      <c r="D23" s="180"/>
      <c r="E23" s="207"/>
      <c r="F23" s="204"/>
      <c r="L23" s="179"/>
      <c r="M23" s="180"/>
      <c r="N23" s="207"/>
      <c r="O23" s="204"/>
      <c r="U23" s="179"/>
      <c r="V23" s="180"/>
      <c r="W23" s="207"/>
      <c r="X23" s="204"/>
      <c r="AD23" s="179"/>
      <c r="AE23" s="180"/>
      <c r="AF23" s="207"/>
      <c r="AG23" s="204"/>
      <c r="AM23" s="179"/>
      <c r="AN23" s="180"/>
      <c r="AO23" s="207"/>
      <c r="AP23" s="204"/>
      <c r="AT23" s="184"/>
      <c r="AU23" s="184"/>
      <c r="AV23" s="184"/>
      <c r="AW23" s="184"/>
      <c r="AX23" s="184"/>
      <c r="AY23" s="184"/>
      <c r="AZ23" s="184"/>
      <c r="BA23" s="184"/>
      <c r="BB23" s="184"/>
    </row>
    <row r="24" spans="2:54">
      <c r="C24" s="179"/>
      <c r="D24" s="180"/>
      <c r="E24" s="207"/>
      <c r="F24" s="204"/>
      <c r="L24" s="179"/>
      <c r="M24" s="180"/>
      <c r="N24" s="207"/>
      <c r="O24" s="204"/>
      <c r="U24" s="179"/>
      <c r="V24" s="180"/>
      <c r="W24" s="207"/>
      <c r="X24" s="204"/>
      <c r="AD24" s="179"/>
      <c r="AE24" s="180"/>
      <c r="AF24" s="207"/>
      <c r="AG24" s="204"/>
      <c r="AM24" s="179"/>
      <c r="AN24" s="180"/>
      <c r="AO24" s="207"/>
      <c r="AP24" s="204"/>
      <c r="AT24" s="184"/>
      <c r="AU24" s="184"/>
      <c r="AV24" s="184"/>
      <c r="AW24" s="184"/>
      <c r="AX24" s="184"/>
      <c r="AY24" s="184"/>
      <c r="AZ24" s="184"/>
      <c r="BA24" s="184"/>
      <c r="BB24" s="184"/>
    </row>
    <row r="25" spans="2:54">
      <c r="C25" s="179"/>
      <c r="D25" s="180"/>
      <c r="E25" s="207"/>
      <c r="F25" s="204"/>
      <c r="L25" s="179"/>
      <c r="M25" s="180"/>
      <c r="N25" s="207"/>
      <c r="O25" s="204"/>
      <c r="U25" s="179"/>
      <c r="V25" s="180"/>
      <c r="W25" s="207"/>
      <c r="X25" s="204"/>
      <c r="AD25" s="179"/>
      <c r="AE25" s="180"/>
      <c r="AF25" s="207"/>
      <c r="AG25" s="204"/>
      <c r="AM25" s="179"/>
      <c r="AN25" s="180"/>
      <c r="AO25" s="207"/>
      <c r="AP25" s="204"/>
      <c r="AT25" s="184"/>
      <c r="AU25" s="184"/>
      <c r="AV25" s="184"/>
      <c r="AW25" s="184"/>
      <c r="AX25" s="184"/>
      <c r="AY25" s="184"/>
      <c r="AZ25" s="184"/>
      <c r="BA25" s="184"/>
      <c r="BB25" s="184"/>
    </row>
    <row r="26" spans="2:54">
      <c r="C26" s="179"/>
      <c r="D26" s="180"/>
      <c r="E26" s="207"/>
      <c r="F26" s="204"/>
      <c r="L26" s="179"/>
      <c r="M26" s="180"/>
      <c r="N26" s="207"/>
      <c r="O26" s="204"/>
      <c r="U26" s="179"/>
      <c r="V26" s="180"/>
      <c r="W26" s="207"/>
      <c r="X26" s="204"/>
      <c r="AD26" s="179"/>
      <c r="AE26" s="180"/>
      <c r="AF26" s="207"/>
      <c r="AG26" s="204"/>
      <c r="AM26" s="179"/>
      <c r="AN26" s="180"/>
      <c r="AO26" s="207"/>
      <c r="AP26" s="204"/>
      <c r="AT26" s="184"/>
      <c r="AU26" s="184"/>
      <c r="AV26" s="184"/>
      <c r="AW26" s="184"/>
      <c r="AX26" s="184"/>
      <c r="AY26" s="184"/>
      <c r="AZ26" s="184"/>
      <c r="BA26" s="184"/>
      <c r="BB26" s="184"/>
    </row>
    <row r="27" spans="2:54">
      <c r="C27" s="179"/>
      <c r="D27" s="180"/>
      <c r="E27" s="207"/>
      <c r="F27" s="204"/>
      <c r="L27" s="179"/>
      <c r="M27" s="180"/>
      <c r="N27" s="207"/>
      <c r="O27" s="204"/>
      <c r="U27" s="179"/>
      <c r="V27" s="180"/>
      <c r="W27" s="207"/>
      <c r="X27" s="204"/>
      <c r="AD27" s="179"/>
      <c r="AE27" s="180"/>
      <c r="AF27" s="207"/>
      <c r="AG27" s="204"/>
      <c r="AM27" s="179"/>
      <c r="AN27" s="180"/>
      <c r="AO27" s="207"/>
      <c r="AP27" s="204"/>
      <c r="AT27" s="184"/>
      <c r="AU27" s="184"/>
      <c r="AV27" s="184"/>
      <c r="AW27" s="184"/>
      <c r="AX27" s="184"/>
      <c r="AY27" s="184"/>
      <c r="AZ27" s="184"/>
      <c r="BA27" s="184"/>
      <c r="BB27" s="184"/>
    </row>
    <row r="28" spans="2:54">
      <c r="C28" s="179"/>
      <c r="D28" s="180"/>
      <c r="E28" s="207"/>
      <c r="F28" s="204"/>
      <c r="L28" s="179"/>
      <c r="M28" s="180"/>
      <c r="N28" s="207"/>
      <c r="O28" s="204"/>
      <c r="U28" s="179"/>
      <c r="V28" s="180"/>
      <c r="W28" s="207"/>
      <c r="X28" s="204"/>
      <c r="AD28" s="179"/>
      <c r="AE28" s="180"/>
      <c r="AF28" s="207"/>
      <c r="AG28" s="204"/>
      <c r="AM28" s="179"/>
      <c r="AN28" s="180"/>
      <c r="AO28" s="207"/>
      <c r="AP28" s="204"/>
      <c r="AT28" s="184"/>
      <c r="AU28" s="184"/>
      <c r="AV28" s="184"/>
      <c r="AW28" s="184"/>
      <c r="AX28" s="184"/>
      <c r="AY28" s="184"/>
      <c r="AZ28" s="184"/>
      <c r="BA28" s="184"/>
      <c r="BB28" s="184"/>
    </row>
    <row r="29" spans="2:54">
      <c r="C29" s="179"/>
      <c r="D29" s="180"/>
      <c r="E29" s="207"/>
      <c r="F29" s="204"/>
      <c r="L29" s="179"/>
      <c r="M29" s="180"/>
      <c r="N29" s="207"/>
      <c r="O29" s="204"/>
      <c r="U29" s="179"/>
      <c r="V29" s="180"/>
      <c r="W29" s="207"/>
      <c r="X29" s="204"/>
      <c r="AD29" s="179"/>
      <c r="AE29" s="180"/>
      <c r="AF29" s="207"/>
      <c r="AG29" s="204"/>
      <c r="AM29" s="179"/>
      <c r="AN29" s="180"/>
      <c r="AO29" s="207"/>
      <c r="AP29" s="204"/>
      <c r="AT29" s="184"/>
      <c r="AU29" s="184"/>
      <c r="AV29" s="184"/>
      <c r="AW29" s="184"/>
      <c r="AX29" s="184"/>
      <c r="AY29" s="184"/>
      <c r="AZ29" s="184"/>
      <c r="BA29" s="184"/>
      <c r="BB29" s="184"/>
    </row>
    <row r="30" spans="2:54">
      <c r="C30" s="179"/>
      <c r="D30" s="180"/>
      <c r="E30" s="207"/>
      <c r="F30" s="204"/>
      <c r="L30" s="179"/>
      <c r="M30" s="180"/>
      <c r="N30" s="207"/>
      <c r="O30" s="204"/>
      <c r="U30" s="179"/>
      <c r="V30" s="180"/>
      <c r="W30" s="207"/>
      <c r="X30" s="204"/>
      <c r="AD30" s="179"/>
      <c r="AE30" s="180"/>
      <c r="AF30" s="207"/>
      <c r="AG30" s="204"/>
      <c r="AM30" s="179"/>
      <c r="AN30" s="180"/>
      <c r="AO30" s="207"/>
      <c r="AP30" s="204"/>
      <c r="AT30" s="184"/>
      <c r="AU30" s="184"/>
      <c r="AV30" s="184"/>
      <c r="AW30" s="184"/>
      <c r="AX30" s="184"/>
      <c r="AY30" s="184"/>
      <c r="AZ30" s="184"/>
      <c r="BA30" s="184"/>
      <c r="BB30" s="184"/>
    </row>
    <row r="31" spans="2:54">
      <c r="C31" s="179"/>
      <c r="D31" s="180"/>
      <c r="E31" s="207"/>
      <c r="F31" s="204"/>
      <c r="L31" s="179"/>
      <c r="M31" s="180"/>
      <c r="N31" s="207"/>
      <c r="O31" s="204"/>
      <c r="U31" s="179"/>
      <c r="V31" s="180"/>
      <c r="W31" s="207"/>
      <c r="X31" s="204"/>
      <c r="AD31" s="179"/>
      <c r="AE31" s="180"/>
      <c r="AF31" s="207"/>
      <c r="AG31" s="204"/>
      <c r="AM31" s="179"/>
      <c r="AN31" s="180"/>
      <c r="AO31" s="207"/>
      <c r="AP31" s="204"/>
      <c r="AT31" s="184"/>
      <c r="AU31" s="184"/>
      <c r="AV31" s="184"/>
      <c r="AW31" s="184"/>
      <c r="AX31" s="184"/>
      <c r="AY31" s="184"/>
      <c r="AZ31" s="184"/>
      <c r="BA31" s="184"/>
      <c r="BB31" s="184"/>
    </row>
    <row r="32" spans="2:54">
      <c r="C32" s="179"/>
      <c r="D32" s="180"/>
      <c r="E32" s="207"/>
      <c r="F32" s="204"/>
      <c r="L32" s="179"/>
      <c r="M32" s="180"/>
      <c r="N32" s="207"/>
      <c r="O32" s="204"/>
      <c r="U32" s="179"/>
      <c r="V32" s="180"/>
      <c r="W32" s="207"/>
      <c r="X32" s="204"/>
      <c r="AD32" s="179"/>
      <c r="AE32" s="180"/>
      <c r="AF32" s="207"/>
      <c r="AG32" s="204"/>
      <c r="AM32" s="179"/>
      <c r="AN32" s="180"/>
      <c r="AO32" s="207"/>
      <c r="AP32" s="204"/>
      <c r="AT32" s="184"/>
      <c r="AU32" s="184"/>
      <c r="AV32" s="184"/>
      <c r="AW32" s="184"/>
      <c r="AX32" s="184"/>
      <c r="AY32" s="184"/>
      <c r="AZ32" s="184"/>
      <c r="BA32" s="184"/>
      <c r="BB32" s="184"/>
    </row>
    <row r="33" spans="3:54">
      <c r="C33" s="179"/>
      <c r="D33" s="180"/>
      <c r="E33" s="207"/>
      <c r="F33" s="204"/>
      <c r="L33" s="179"/>
      <c r="M33" s="180"/>
      <c r="N33" s="207"/>
      <c r="O33" s="204"/>
      <c r="U33" s="179"/>
      <c r="V33" s="180"/>
      <c r="W33" s="207"/>
      <c r="X33" s="204"/>
      <c r="AD33" s="179"/>
      <c r="AE33" s="180"/>
      <c r="AF33" s="207"/>
      <c r="AG33" s="204"/>
      <c r="AM33" s="179"/>
      <c r="AN33" s="180"/>
      <c r="AO33" s="207"/>
      <c r="AP33" s="204"/>
      <c r="AT33" s="184"/>
      <c r="AU33" s="184"/>
      <c r="AV33" s="184"/>
      <c r="AW33" s="184"/>
      <c r="AX33" s="184"/>
      <c r="AY33" s="184"/>
      <c r="AZ33" s="184"/>
      <c r="BA33" s="184"/>
      <c r="BB33" s="184"/>
    </row>
    <row r="34" spans="3:54">
      <c r="C34" s="179"/>
      <c r="D34" s="180"/>
      <c r="E34" s="207"/>
      <c r="F34" s="204"/>
      <c r="L34" s="179"/>
      <c r="M34" s="180"/>
      <c r="N34" s="207"/>
      <c r="O34" s="204"/>
      <c r="U34" s="179"/>
      <c r="V34" s="180"/>
      <c r="W34" s="207"/>
      <c r="X34" s="204"/>
      <c r="AD34" s="179"/>
      <c r="AE34" s="180"/>
      <c r="AF34" s="207"/>
      <c r="AG34" s="204"/>
      <c r="AM34" s="179"/>
      <c r="AN34" s="180"/>
      <c r="AO34" s="207"/>
      <c r="AP34" s="204"/>
      <c r="AT34" s="184"/>
      <c r="AU34" s="184"/>
      <c r="AV34" s="184"/>
      <c r="AW34" s="184"/>
      <c r="AX34" s="184"/>
      <c r="AY34" s="184"/>
      <c r="AZ34" s="184"/>
      <c r="BA34" s="184"/>
      <c r="BB34" s="184"/>
    </row>
    <row r="35" spans="3:54">
      <c r="C35" s="179"/>
      <c r="D35" s="180"/>
      <c r="E35" s="207"/>
      <c r="F35" s="204"/>
      <c r="L35" s="179"/>
      <c r="M35" s="180"/>
      <c r="N35" s="207"/>
      <c r="O35" s="204"/>
      <c r="U35" s="179"/>
      <c r="V35" s="180"/>
      <c r="W35" s="207"/>
      <c r="X35" s="204"/>
      <c r="AD35" s="179"/>
      <c r="AE35" s="180"/>
      <c r="AF35" s="207"/>
      <c r="AG35" s="204"/>
      <c r="AM35" s="179"/>
      <c r="AN35" s="180"/>
      <c r="AO35" s="207"/>
      <c r="AP35" s="204"/>
      <c r="AT35" s="184"/>
      <c r="AU35" s="184"/>
      <c r="AV35" s="184"/>
      <c r="AW35" s="184"/>
      <c r="AX35" s="184"/>
      <c r="AY35" s="184"/>
      <c r="AZ35" s="184"/>
      <c r="BA35" s="184"/>
      <c r="BB35" s="184"/>
    </row>
    <row r="36" spans="3:54">
      <c r="C36" s="179"/>
      <c r="D36" s="180"/>
      <c r="E36" s="207"/>
      <c r="F36" s="204"/>
      <c r="L36" s="179"/>
      <c r="M36" s="180"/>
      <c r="N36" s="207"/>
      <c r="O36" s="204"/>
      <c r="U36" s="179"/>
      <c r="V36" s="180"/>
      <c r="W36" s="207"/>
      <c r="X36" s="204"/>
      <c r="AD36" s="179"/>
      <c r="AE36" s="180"/>
      <c r="AF36" s="207"/>
      <c r="AG36" s="204"/>
      <c r="AM36" s="179"/>
      <c r="AN36" s="180"/>
      <c r="AO36" s="207"/>
      <c r="AP36" s="204"/>
      <c r="AT36" s="184"/>
      <c r="AU36" s="184"/>
      <c r="AV36" s="184"/>
      <c r="AW36" s="184"/>
      <c r="AX36" s="184"/>
      <c r="AY36" s="184"/>
      <c r="AZ36" s="184"/>
      <c r="BA36" s="184"/>
      <c r="BB36" s="184"/>
    </row>
    <row r="37" spans="3:54">
      <c r="C37" s="179"/>
      <c r="D37" s="180"/>
      <c r="E37" s="207"/>
      <c r="F37" s="204"/>
      <c r="L37" s="179"/>
      <c r="M37" s="180"/>
      <c r="N37" s="207"/>
      <c r="O37" s="204"/>
      <c r="U37" s="179"/>
      <c r="V37" s="180"/>
      <c r="W37" s="207"/>
      <c r="X37" s="204"/>
      <c r="AD37" s="179"/>
      <c r="AE37" s="180"/>
      <c r="AF37" s="207"/>
      <c r="AG37" s="204"/>
      <c r="AM37" s="179"/>
      <c r="AN37" s="180"/>
      <c r="AO37" s="207"/>
      <c r="AP37" s="204"/>
      <c r="AT37" s="184"/>
      <c r="AU37" s="184"/>
      <c r="AV37" s="184"/>
      <c r="AW37" s="184"/>
      <c r="AX37" s="184"/>
      <c r="AY37" s="184"/>
      <c r="AZ37" s="184"/>
      <c r="BA37" s="184"/>
      <c r="BB37" s="184"/>
    </row>
    <row r="38" spans="3:54">
      <c r="C38" s="179"/>
      <c r="D38" s="180"/>
      <c r="E38" s="207"/>
      <c r="F38" s="204"/>
      <c r="L38" s="179"/>
      <c r="M38" s="180"/>
      <c r="N38" s="207"/>
      <c r="O38" s="204"/>
      <c r="U38" s="179"/>
      <c r="V38" s="180"/>
      <c r="W38" s="207"/>
      <c r="X38" s="204"/>
      <c r="AD38" s="179"/>
      <c r="AE38" s="180"/>
      <c r="AF38" s="207"/>
      <c r="AG38" s="204"/>
      <c r="AM38" s="179"/>
      <c r="AN38" s="180"/>
      <c r="AO38" s="207"/>
      <c r="AP38" s="204"/>
      <c r="AT38" s="184"/>
      <c r="AU38" s="184"/>
      <c r="AV38" s="184"/>
      <c r="AW38" s="184"/>
      <c r="AX38" s="184"/>
      <c r="AY38" s="184"/>
      <c r="AZ38" s="184"/>
      <c r="BA38" s="184"/>
      <c r="BB38" s="184"/>
    </row>
    <row r="39" spans="3:54" ht="21.75" customHeight="1">
      <c r="C39" s="75" t="s">
        <v>398</v>
      </c>
      <c r="D39" s="86">
        <f>SUM(D21:D38)</f>
        <v>0</v>
      </c>
      <c r="E39" s="74"/>
      <c r="F39" s="73"/>
      <c r="L39" s="75" t="s">
        <v>398</v>
      </c>
      <c r="M39" s="86">
        <f>SUM(M21:M38)</f>
        <v>0</v>
      </c>
      <c r="N39" s="74"/>
      <c r="O39" s="73"/>
      <c r="U39" s="75" t="s">
        <v>398</v>
      </c>
      <c r="V39" s="86">
        <f>SUM(V21:V38)</f>
        <v>0</v>
      </c>
      <c r="W39" s="74"/>
      <c r="X39" s="73"/>
      <c r="AD39" s="75" t="s">
        <v>398</v>
      </c>
      <c r="AE39" s="86">
        <f>SUM(AE21:AE38)</f>
        <v>0</v>
      </c>
      <c r="AF39" s="74"/>
      <c r="AG39" s="73"/>
      <c r="AM39" s="75" t="s">
        <v>398</v>
      </c>
      <c r="AN39" s="86">
        <f>SUM(AN21:AN38)</f>
        <v>0</v>
      </c>
      <c r="AO39" s="74"/>
      <c r="AP39" s="73"/>
      <c r="AT39" s="187">
        <f>D39</f>
        <v>0</v>
      </c>
      <c r="AU39" s="187">
        <f>M39</f>
        <v>0</v>
      </c>
      <c r="AV39" s="187">
        <f>V39</f>
        <v>0</v>
      </c>
      <c r="AW39" s="187">
        <f>AE39</f>
        <v>0</v>
      </c>
      <c r="AX39" s="187">
        <f>AN39</f>
        <v>0</v>
      </c>
      <c r="AY39" s="188">
        <f>SUM(AT39:AX39)</f>
        <v>0</v>
      </c>
      <c r="AZ39" s="212" t="str">
        <f>IF(AY39&gt;=900000,"◯","×")</f>
        <v>×</v>
      </c>
      <c r="BA39" s="184"/>
      <c r="BB39" s="184"/>
    </row>
    <row r="40" spans="3:54">
      <c r="AT40" s="184"/>
      <c r="AU40" s="184"/>
      <c r="AV40" s="184"/>
      <c r="AW40" s="184"/>
      <c r="AX40" s="184"/>
      <c r="AY40" s="184"/>
      <c r="AZ40" s="184"/>
      <c r="BA40" s="184"/>
      <c r="BB40" s="184"/>
    </row>
    <row r="41" spans="3:54">
      <c r="AT41" s="184"/>
      <c r="AU41" s="184"/>
      <c r="AV41" s="184"/>
      <c r="AW41" s="184"/>
      <c r="AX41" s="184"/>
      <c r="AY41" s="184"/>
      <c r="AZ41" s="184"/>
      <c r="BA41" s="184"/>
      <c r="BB41" s="184"/>
    </row>
    <row r="42" spans="3:54" ht="15" hidden="1" customHeight="1">
      <c r="C42" s="70" t="s">
        <v>395</v>
      </c>
      <c r="D42" s="140" t="str">
        <f>AT42</f>
        <v>該当する項目が全て選択・入力されているか確認してください。</v>
      </c>
      <c r="L42" s="70" t="s">
        <v>395</v>
      </c>
      <c r="M42" s="140" t="str">
        <f>AU42</f>
        <v>該当する項目が全て選択・入力されているか確認してください。</v>
      </c>
      <c r="U42" s="70" t="s">
        <v>395</v>
      </c>
      <c r="V42" s="79" t="str">
        <f>AV42</f>
        <v>該当する項目が全て選択・入力されているか確認してください。</v>
      </c>
      <c r="AD42" s="70" t="s">
        <v>395</v>
      </c>
      <c r="AE42" s="140" t="str">
        <f>AW42</f>
        <v>該当する項目が全て選択・入力されているか確認してください。</v>
      </c>
      <c r="AM42" s="70" t="s">
        <v>395</v>
      </c>
      <c r="AN42" s="140"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189"/>
      <c r="AZ42" s="184"/>
      <c r="BA42" s="184"/>
      <c r="BB42" s="184"/>
    </row>
    <row r="43" spans="3:54" ht="11.25" hidden="1" customHeight="1">
      <c r="C43" s="70" t="s">
        <v>394</v>
      </c>
      <c r="D43" s="140" t="str">
        <f>AT43</f>
        <v>金額を確認してください。</v>
      </c>
      <c r="L43" s="70" t="s">
        <v>394</v>
      </c>
      <c r="M43" s="140" t="str">
        <f>AU43</f>
        <v>金額を確認してください。</v>
      </c>
      <c r="U43" s="70" t="s">
        <v>394</v>
      </c>
      <c r="V43" s="79" t="str">
        <f>AV43</f>
        <v>金額を確認してください。</v>
      </c>
      <c r="AD43" s="70" t="s">
        <v>394</v>
      </c>
      <c r="AE43" s="140" t="str">
        <f>AW43</f>
        <v>金額を確認してください。</v>
      </c>
      <c r="AM43" s="70" t="s">
        <v>394</v>
      </c>
      <c r="AN43" s="140"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189"/>
      <c r="AZ43" s="184"/>
      <c r="BA43" s="184"/>
      <c r="BB43" s="184"/>
    </row>
    <row r="44" spans="3:54" ht="20.25" customHeight="1">
      <c r="AT44" s="184" t="str">
        <f>IF(AND((D42="◯"),(D43="◯")),"提出可能","提出不可")</f>
        <v>提出不可</v>
      </c>
      <c r="AU44" s="184" t="str">
        <f>IF(AND((M42="◯"),(M43="◯")),"提出可能","提出不可")</f>
        <v>提出不可</v>
      </c>
      <c r="AV44" s="184" t="str">
        <f>IF(AND((V42="◯"),(V43="◯")),"提出可能","提出不可")</f>
        <v>提出不可</v>
      </c>
      <c r="AW44" s="184" t="str">
        <f>IF(AND((AE42="◯"),(AE43="◯")),"提出可能","提出不可")</f>
        <v>提出不可</v>
      </c>
      <c r="AX44" s="184" t="str">
        <f>IF(AND((AN42="◯"),(AN43="◯")),"提出可能","提出不可")</f>
        <v>提出不可</v>
      </c>
      <c r="AY44" s="184"/>
      <c r="AZ44" s="184"/>
      <c r="BA44" s="184"/>
      <c r="BB44" s="184"/>
    </row>
  </sheetData>
  <sheetProtection algorithmName="SHA-512" hashValue="XpsGKMtsTLJiigSB/BKaUqRwXimUeBM2uigqs9Wyc48joVs2bArjiXTCdxwDoUZzpc2Jx5PkI4aXUeVsiDCUCw==" saltValue="Lp0B6Sx6OVgwO7GCN6nqLg=="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22 E21:E22 U21:U22 W21:W22 AD21:AD22 AF21:AF22 AM21:AM22 AO21:AO22 C25:C38 E25:E38 U25:U38 W25:W38 AD25:AD38 AF25:AF38 AM25:AM38 AO25:AO38">
    <cfRule type="expression" dxfId="765" priority="128">
      <formula>ISTEXT(C21:C38)</formula>
    </cfRule>
  </conditionalFormatting>
  <conditionalFormatting sqref="C23:C24 E23:E24 U23:U24 W23:W24 AD23:AD24 AF23:AF24 AM23:AM24 AO23:AO24">
    <cfRule type="expression" dxfId="764" priority="145">
      <formula>ISTEXT(C23:C39)</formula>
    </cfRule>
  </conditionalFormatting>
  <conditionalFormatting sqref="D11">
    <cfRule type="expression" dxfId="763" priority="134">
      <formula>ISNUMBER(D11)</formula>
    </cfRule>
  </conditionalFormatting>
  <conditionalFormatting sqref="D11:D14">
    <cfRule type="expression" dxfId="762" priority="63">
      <formula>$D$8="外国人入学生の受入れのための環境整備（構内サイン設置）"</formula>
    </cfRule>
  </conditionalFormatting>
  <conditionalFormatting sqref="D12">
    <cfRule type="expression" dxfId="761" priority="1">
      <formula>ISNUMBER($D12)</formula>
    </cfRule>
  </conditionalFormatting>
  <conditionalFormatting sqref="D12:D16">
    <cfRule type="expression" dxfId="760" priority="129">
      <formula>ISTEXT(D12)</formula>
    </cfRule>
  </conditionalFormatting>
  <conditionalFormatting sqref="D16">
    <cfRule type="expression" dxfId="759" priority="62">
      <formula>$D$8="外国人入学生の受入れのための環境整備（構内サイン設置）"</formula>
    </cfRule>
  </conditionalFormatting>
  <conditionalFormatting sqref="D21:D22 V21:V22 AE21:AE22 AN21:AN22 D25:D38 V25:V38 AE25:AE38 AN25:AN38">
    <cfRule type="expression" dxfId="758" priority="126">
      <formula>ISNUMBER(D21:D38)</formula>
    </cfRule>
  </conditionalFormatting>
  <conditionalFormatting sqref="D23:D24 V23:V24 AE23:AE24 AN23:AN24">
    <cfRule type="expression" dxfId="757" priority="147">
      <formula>ISNUMBER(D23:D39)</formula>
    </cfRule>
  </conditionalFormatting>
  <conditionalFormatting sqref="D42:D43">
    <cfRule type="expression" dxfId="756" priority="125">
      <formula>D42="◯"</formula>
    </cfRule>
  </conditionalFormatting>
  <conditionalFormatting sqref="D8:E8">
    <cfRule type="expression" dxfId="755" priority="140">
      <formula>ISTEXT(C8)</formula>
    </cfRule>
  </conditionalFormatting>
  <conditionalFormatting sqref="D8:H8">
    <cfRule type="expression" dxfId="754" priority="137">
      <formula>D8=""</formula>
    </cfRule>
  </conditionalFormatting>
  <conditionalFormatting sqref="D9:H9">
    <cfRule type="expression" dxfId="753" priority="139">
      <formula>NOT($D8="その他")</formula>
    </cfRule>
    <cfRule type="expression" dxfId="752" priority="138">
      <formula>ISTEXT(D9)</formula>
    </cfRule>
    <cfRule type="expression" dxfId="751" priority="136">
      <formula>D8=""</formula>
    </cfRule>
  </conditionalFormatting>
  <conditionalFormatting sqref="D17:H17 D10:H10">
    <cfRule type="expression" dxfId="750" priority="135">
      <formula>ISTEXT(D10)</formula>
    </cfRule>
  </conditionalFormatting>
  <conditionalFormatting sqref="D17:H17">
    <cfRule type="expression" dxfId="749" priority="124">
      <formula>$D$16="◯"</formula>
    </cfRule>
    <cfRule type="expression" dxfId="748" priority="61">
      <formula>$D$8="外国人入学生の受入れのための環境整備（構内サイン設置）"</formula>
    </cfRule>
  </conditionalFormatting>
  <conditionalFormatting sqref="F21:F22 X21:X22 AG21:AG22 AP21:AP22 F25:F38 X25:X38 AG25:AG38 AP25:AP38">
    <cfRule type="expression" dxfId="747" priority="127">
      <formula>ISTEXT( F21:F38)</formula>
    </cfRule>
  </conditionalFormatting>
  <conditionalFormatting sqref="F23:F24 X23:X24 AG23:AG24 AP23:AP24">
    <cfRule type="expression" dxfId="746" priority="146">
      <formula>ISTEXT( F23:F39)</formula>
    </cfRule>
  </conditionalFormatting>
  <conditionalFormatting sqref="F8:H8">
    <cfRule type="expression" dxfId="745" priority="144">
      <formula>ISTEXT(#REF!)</formula>
    </cfRule>
  </conditionalFormatting>
  <conditionalFormatting sqref="H2">
    <cfRule type="containsBlanks" dxfId="744" priority="141">
      <formula>LEN(TRIM(H2))=0</formula>
    </cfRule>
    <cfRule type="containsBlanks" priority="142">
      <formula>LEN(TRIM(H2))=0</formula>
    </cfRule>
  </conditionalFormatting>
  <conditionalFormatting sqref="L21:L38">
    <cfRule type="expression" dxfId="743" priority="2">
      <formula>ISTEXT(L21:L38)</formula>
    </cfRule>
  </conditionalFormatting>
  <conditionalFormatting sqref="M11">
    <cfRule type="expression" dxfId="742" priority="52">
      <formula>ISNUMBER(M11)</formula>
    </cfRule>
  </conditionalFormatting>
  <conditionalFormatting sqref="M11:M14">
    <cfRule type="expression" dxfId="741" priority="42">
      <formula>$M$8="外国人入学生の受入れのための環境整備（構内サイン設置）"</formula>
    </cfRule>
  </conditionalFormatting>
  <conditionalFormatting sqref="M12:M16">
    <cfRule type="expression" dxfId="740" priority="47">
      <formula>ISTEXT(M12)</formula>
    </cfRule>
  </conditionalFormatting>
  <conditionalFormatting sqref="M16">
    <cfRule type="expression" dxfId="739" priority="41">
      <formula>$M$8="外国人入学生の受入れのための環境整備（構内サイン設置）"</formula>
    </cfRule>
  </conditionalFormatting>
  <conditionalFormatting sqref="M21:M22 M25:M38">
    <cfRule type="expression" dxfId="738" priority="37">
      <formula>ISNUMBER(M21:M38)</formula>
    </cfRule>
  </conditionalFormatting>
  <conditionalFormatting sqref="M42:M43">
    <cfRule type="expression" dxfId="737" priority="121">
      <formula>M42="◯"</formula>
    </cfRule>
  </conditionalFormatting>
  <conditionalFormatting sqref="M8:N8">
    <cfRule type="expression" dxfId="736" priority="34">
      <formula>ISTEXT(L8)</formula>
    </cfRule>
  </conditionalFormatting>
  <conditionalFormatting sqref="M8:Q8">
    <cfRule type="expression" dxfId="735" priority="33">
      <formula>M8=""</formula>
    </cfRule>
  </conditionalFormatting>
  <conditionalFormatting sqref="M9:Q9">
    <cfRule type="expression" dxfId="734" priority="54">
      <formula>M8=""</formula>
    </cfRule>
    <cfRule type="expression" dxfId="733" priority="56">
      <formula>ISTEXT(M9)</formula>
    </cfRule>
    <cfRule type="expression" dxfId="732" priority="57">
      <formula>NOT($M8="その他")</formula>
    </cfRule>
  </conditionalFormatting>
  <conditionalFormatting sqref="M17:Q17 M10:Q10">
    <cfRule type="expression" dxfId="731" priority="53">
      <formula>ISTEXT(M10)</formula>
    </cfRule>
  </conditionalFormatting>
  <conditionalFormatting sqref="M17:Q17">
    <cfRule type="expression" dxfId="730" priority="40">
      <formula>$M$8="外国人入学生の受入れのための環境整備（構内サイン設置）"</formula>
    </cfRule>
    <cfRule type="expression" dxfId="729" priority="46">
      <formula>$M$16="◯"</formula>
    </cfRule>
  </conditionalFormatting>
  <conditionalFormatting sqref="N21:N38">
    <cfRule type="expression" dxfId="728" priority="39">
      <formula>ISTEXT(N21:N38)</formula>
    </cfRule>
  </conditionalFormatting>
  <conditionalFormatting sqref="O21:O22 O25:O38">
    <cfRule type="expression" dxfId="727" priority="38">
      <formula>ISTEXT( O21:O38)</formula>
    </cfRule>
  </conditionalFormatting>
  <conditionalFormatting sqref="O8:Q8">
    <cfRule type="expression" dxfId="726" priority="36">
      <formula>ISTEXT(#REF!)</formula>
    </cfRule>
  </conditionalFormatting>
  <conditionalFormatting sqref="Q2">
    <cfRule type="containsBlanks" priority="123">
      <formula>LEN(TRIM(Q2))=0</formula>
    </cfRule>
    <cfRule type="containsBlanks" dxfId="725" priority="122">
      <formula>LEN(TRIM(Q2))=0</formula>
    </cfRule>
  </conditionalFormatting>
  <conditionalFormatting sqref="V11">
    <cfRule type="expression" dxfId="724" priority="110">
      <formula>ISNUMBER(V11)</formula>
    </cfRule>
  </conditionalFormatting>
  <conditionalFormatting sqref="V11:V14">
    <cfRule type="expression" dxfId="723" priority="17">
      <formula>$V$8="外国人入学生の受入れのための環境整備（構内サイン設置）"</formula>
    </cfRule>
  </conditionalFormatting>
  <conditionalFormatting sqref="V12:V16">
    <cfRule type="expression" dxfId="722" priority="105">
      <formula>ISTEXT(V12)</formula>
    </cfRule>
  </conditionalFormatting>
  <conditionalFormatting sqref="V16">
    <cfRule type="expression" dxfId="721" priority="16">
      <formula>$V$8="外国人入学生の受入れのための環境整備（構内サイン設置）"</formula>
    </cfRule>
  </conditionalFormatting>
  <conditionalFormatting sqref="V42:V43">
    <cfRule type="expression" dxfId="720" priority="104">
      <formula>V42="◯"</formula>
    </cfRule>
  </conditionalFormatting>
  <conditionalFormatting sqref="V8:W8">
    <cfRule type="expression" dxfId="719" priority="30">
      <formula>ISTEXT(U8)</formula>
    </cfRule>
  </conditionalFormatting>
  <conditionalFormatting sqref="V8:Z8">
    <cfRule type="expression" dxfId="718" priority="29">
      <formula>V8=""</formula>
    </cfRule>
  </conditionalFormatting>
  <conditionalFormatting sqref="V9:Z9">
    <cfRule type="expression" dxfId="717" priority="115">
      <formula>NOT($D8="その他")</formula>
    </cfRule>
    <cfRule type="expression" dxfId="716" priority="112">
      <formula>V8=""</formula>
    </cfRule>
    <cfRule type="expression" dxfId="715" priority="114">
      <formula>ISTEXT(V9)</formula>
    </cfRule>
  </conditionalFormatting>
  <conditionalFormatting sqref="V17:Z17 V10:Z10">
    <cfRule type="expression" dxfId="714" priority="111">
      <formula>ISTEXT(V10)</formula>
    </cfRule>
  </conditionalFormatting>
  <conditionalFormatting sqref="V17:Z17">
    <cfRule type="expression" dxfId="713" priority="103">
      <formula>$V$16="◯"</formula>
    </cfRule>
    <cfRule type="expression" dxfId="712" priority="15">
      <formula>$V$8="外国人入学生の受入れのための環境整備（構内サイン設置）"</formula>
    </cfRule>
  </conditionalFormatting>
  <conditionalFormatting sqref="X8:Z8">
    <cfRule type="expression" dxfId="711" priority="32">
      <formula>ISTEXT(#REF!)</formula>
    </cfRule>
  </conditionalFormatting>
  <conditionalFormatting sqref="Z2">
    <cfRule type="containsBlanks" dxfId="710" priority="117">
      <formula>LEN(TRIM(Z2))=0</formula>
    </cfRule>
    <cfRule type="containsBlanks" priority="118">
      <formula>LEN(TRIM(Z2))=0</formula>
    </cfRule>
  </conditionalFormatting>
  <conditionalFormatting sqref="AE11">
    <cfRule type="expression" dxfId="709" priority="92">
      <formula>ISNUMBER(AE11)</formula>
    </cfRule>
  </conditionalFormatting>
  <conditionalFormatting sqref="AE11:AE14">
    <cfRule type="expression" dxfId="708" priority="11">
      <formula>$AE$8="外国人入学生の受入れのための環境整備（構内サイン設置）"</formula>
    </cfRule>
  </conditionalFormatting>
  <conditionalFormatting sqref="AE12:AE16">
    <cfRule type="expression" dxfId="707" priority="87">
      <formula>ISTEXT(AE12)</formula>
    </cfRule>
  </conditionalFormatting>
  <conditionalFormatting sqref="AE16">
    <cfRule type="expression" dxfId="706" priority="10">
      <formula>$AE$8="外国人入学生の受入れのための環境整備（構内サイン設置）"</formula>
    </cfRule>
  </conditionalFormatting>
  <conditionalFormatting sqref="AE42:AE43">
    <cfRule type="expression" dxfId="705" priority="86">
      <formula>AE42="◯"</formula>
    </cfRule>
  </conditionalFormatting>
  <conditionalFormatting sqref="AE8:AF8">
    <cfRule type="expression" dxfId="704" priority="22">
      <formula>ISTEXT(AD8)</formula>
    </cfRule>
  </conditionalFormatting>
  <conditionalFormatting sqref="AE8:AI8">
    <cfRule type="expression" dxfId="703" priority="21">
      <formula>AE8=""</formula>
    </cfRule>
  </conditionalFormatting>
  <conditionalFormatting sqref="AE9:AI9">
    <cfRule type="expression" dxfId="702" priority="96">
      <formula>ISTEXT(AE9)</formula>
    </cfRule>
    <cfRule type="expression" dxfId="701" priority="97">
      <formula>NOT($D8="その他")</formula>
    </cfRule>
    <cfRule type="expression" dxfId="700" priority="94">
      <formula>AE8=""</formula>
    </cfRule>
  </conditionalFormatting>
  <conditionalFormatting sqref="AE17:AI17 AE10:AI10">
    <cfRule type="expression" dxfId="699" priority="93">
      <formula>ISTEXT(AE10)</formula>
    </cfRule>
  </conditionalFormatting>
  <conditionalFormatting sqref="AE17:AI17">
    <cfRule type="expression" dxfId="698" priority="9">
      <formula>$AE$8="外国人入学生の受入れのための環境整備（構内サイン設置）"</formula>
    </cfRule>
    <cfRule type="expression" dxfId="697" priority="85">
      <formula>$AE$16="◯"</formula>
    </cfRule>
  </conditionalFormatting>
  <conditionalFormatting sqref="AG8:AI8">
    <cfRule type="expression" dxfId="696" priority="24">
      <formula>ISTEXT(#REF!)</formula>
    </cfRule>
  </conditionalFormatting>
  <conditionalFormatting sqref="AI2">
    <cfRule type="containsBlanks" priority="100">
      <formula>LEN(TRIM(AI2))=0</formula>
    </cfRule>
    <cfRule type="containsBlanks" dxfId="695" priority="99">
      <formula>LEN(TRIM(AI2))=0</formula>
    </cfRule>
  </conditionalFormatting>
  <conditionalFormatting sqref="AN11">
    <cfRule type="expression" dxfId="694" priority="74">
      <formula>ISNUMBER(AN11)</formula>
    </cfRule>
  </conditionalFormatting>
  <conditionalFormatting sqref="AN11:AN14">
    <cfRule type="expression" dxfId="693" priority="5">
      <formula>$AN$8="外国人入学生の受入れのための環境整備（構内サイン設置）"</formula>
    </cfRule>
  </conditionalFormatting>
  <conditionalFormatting sqref="AN12:AN16">
    <cfRule type="expression" dxfId="692" priority="69">
      <formula>ISTEXT(AN12)</formula>
    </cfRule>
  </conditionalFormatting>
  <conditionalFormatting sqref="AN16">
    <cfRule type="expression" dxfId="691" priority="4">
      <formula>$AN$8="外国人入学生の受入れのための環境整備（構内サイン設置）"</formula>
    </cfRule>
  </conditionalFormatting>
  <conditionalFormatting sqref="AN42:AN43">
    <cfRule type="expression" dxfId="690" priority="68">
      <formula>AN42="◯"</formula>
    </cfRule>
  </conditionalFormatting>
  <conditionalFormatting sqref="AN8:AO8">
    <cfRule type="expression" dxfId="689" priority="26">
      <formula>ISTEXT(AM8)</formula>
    </cfRule>
  </conditionalFormatting>
  <conditionalFormatting sqref="AN8:AR8">
    <cfRule type="expression" dxfId="688" priority="25">
      <formula>AN8=""</formula>
    </cfRule>
  </conditionalFormatting>
  <conditionalFormatting sqref="AN9:AR9">
    <cfRule type="expression" dxfId="687" priority="79">
      <formula>NOT($D8="その他")</formula>
    </cfRule>
    <cfRule type="expression" dxfId="686" priority="76">
      <formula>AN8=""</formula>
    </cfRule>
    <cfRule type="expression" dxfId="685" priority="78">
      <formula>ISTEXT(AN9)</formula>
    </cfRule>
  </conditionalFormatting>
  <conditionalFormatting sqref="AN17:AR17 AN10:AR10">
    <cfRule type="expression" dxfId="684" priority="75">
      <formula>ISTEXT(AN10)</formula>
    </cfRule>
  </conditionalFormatting>
  <conditionalFormatting sqref="AN17:AR17">
    <cfRule type="expression" dxfId="683" priority="67">
      <formula>$AN$16="◯"</formula>
    </cfRule>
    <cfRule type="expression" dxfId="682" priority="3">
      <formula>$AN$8="外国人入学生の受入れのための環境整備（構内サイン設置）"</formula>
    </cfRule>
  </conditionalFormatting>
  <conditionalFormatting sqref="AP8:AR8">
    <cfRule type="expression" dxfId="681" priority="28">
      <formula>ISTEXT(#REF!)</formula>
    </cfRule>
  </conditionalFormatting>
  <conditionalFormatting sqref="AR2">
    <cfRule type="containsBlanks" priority="82">
      <formula>LEN(TRIM(AR2))=0</formula>
    </cfRule>
    <cfRule type="containsBlanks" dxfId="680" priority="81">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401</v>
      </c>
      <c r="AU1" t="s">
        <v>402</v>
      </c>
      <c r="AV1" t="s">
        <v>403</v>
      </c>
      <c r="AW1" t="s">
        <v>404</v>
      </c>
      <c r="AX1" t="s">
        <v>405</v>
      </c>
      <c r="AY1" t="s">
        <v>553</v>
      </c>
      <c r="BA1" t="s">
        <v>408</v>
      </c>
    </row>
    <row r="2" spans="2:58">
      <c r="G2" s="69" t="s">
        <v>1</v>
      </c>
      <c r="H2" s="168">
        <f>'提出表（表紙）'!$I2</f>
        <v>0</v>
      </c>
      <c r="P2" s="69" t="s">
        <v>1</v>
      </c>
      <c r="Q2" s="168">
        <f>'提出表（表紙）'!$I2</f>
        <v>0</v>
      </c>
      <c r="Y2" s="69" t="s">
        <v>1</v>
      </c>
      <c r="Z2" s="168">
        <f>'提出表（表紙）'!$I2</f>
        <v>0</v>
      </c>
      <c r="AH2" s="69" t="s">
        <v>1</v>
      </c>
      <c r="AI2" s="168">
        <f>'提出表（表紙）'!$I2</f>
        <v>0</v>
      </c>
      <c r="AQ2" s="69" t="s">
        <v>1</v>
      </c>
      <c r="AR2" s="168">
        <f>'提出表（表紙）'!$I2</f>
        <v>0</v>
      </c>
      <c r="AT2" s="6"/>
    </row>
    <row r="3" spans="2:58">
      <c r="G3" s="69" t="s">
        <v>0</v>
      </c>
      <c r="H3" s="168" t="str">
        <f>'提出表（表紙）'!$I3</f>
        <v/>
      </c>
      <c r="P3" s="69" t="s">
        <v>0</v>
      </c>
      <c r="Q3" s="168" t="str">
        <f>'提出表（表紙）'!$I3</f>
        <v/>
      </c>
      <c r="Y3" s="69" t="s">
        <v>0</v>
      </c>
      <c r="Z3" s="168" t="str">
        <f>'提出表（表紙）'!$I3</f>
        <v/>
      </c>
      <c r="AH3" s="69" t="s">
        <v>0</v>
      </c>
      <c r="AI3" s="168" t="str">
        <f>'提出表（表紙）'!$I3</f>
        <v/>
      </c>
      <c r="AQ3" s="69" t="s">
        <v>0</v>
      </c>
      <c r="AR3" s="168" t="str">
        <f>'提出表（表紙）'!$I3</f>
        <v/>
      </c>
      <c r="AT3" s="1"/>
    </row>
    <row r="4" spans="2:58">
      <c r="AT4" s="1"/>
    </row>
    <row r="5" spans="2:58" ht="23.25" customHeight="1">
      <c r="C5" s="84" t="s">
        <v>770</v>
      </c>
      <c r="D5" s="61"/>
      <c r="G5" s="152"/>
      <c r="H5" s="67"/>
      <c r="L5" s="84" t="s">
        <v>770</v>
      </c>
      <c r="M5" s="61"/>
      <c r="P5" s="152"/>
      <c r="Q5" s="67"/>
      <c r="U5" s="84" t="s">
        <v>770</v>
      </c>
      <c r="V5" s="61"/>
      <c r="Y5" s="152"/>
      <c r="Z5" s="67"/>
      <c r="AD5" s="84" t="s">
        <v>770</v>
      </c>
      <c r="AE5" s="61"/>
      <c r="AH5" s="152"/>
      <c r="AI5" s="67"/>
      <c r="AM5" s="84" t="s">
        <v>770</v>
      </c>
      <c r="AN5" s="61"/>
      <c r="AQ5" s="152"/>
      <c r="AR5" s="67"/>
      <c r="AT5" s="195" t="str">
        <f>IF(AT41="提出不可","提出可能が表示されてから提出表に◯をしてください。","提出可能")</f>
        <v>提出可能が表示されてから提出表に◯をしてください。</v>
      </c>
      <c r="AU5" s="195" t="str">
        <f>IF(AU41="提出不可","提出可能が表示されてから提出表に◯をしてください。","提出可能")</f>
        <v>提出可能が表示されてから提出表に◯をしてください。</v>
      </c>
      <c r="AV5" s="195" t="str">
        <f>IF(AV41="提出不可","提出可能が表示されてから提出表に◯をしてください。","提出可能")</f>
        <v>提出可能が表示されてから提出表に◯をしてください。</v>
      </c>
      <c r="AW5" s="195" t="str">
        <f>IF(AW41="提出不可","提出可能が表示されてから提出表に◯をしてください。","提出可能")</f>
        <v>提出可能が表示されてから提出表に◯をしてください。</v>
      </c>
      <c r="AX5" s="195"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559</v>
      </c>
      <c r="L7" s="62" t="s">
        <v>559</v>
      </c>
      <c r="U7" s="62" t="s">
        <v>559</v>
      </c>
      <c r="AD7" s="62" t="s">
        <v>559</v>
      </c>
      <c r="AM7" s="62" t="s">
        <v>559</v>
      </c>
      <c r="AT7" s="185"/>
      <c r="AU7" s="185"/>
      <c r="AV7" s="185"/>
      <c r="AW7" s="185"/>
      <c r="AX7" s="185"/>
    </row>
    <row r="8" spans="2:58" ht="30" customHeight="1">
      <c r="B8" s="93" t="s">
        <v>415</v>
      </c>
      <c r="C8" s="130" t="s">
        <v>497</v>
      </c>
      <c r="D8" s="310"/>
      <c r="E8" s="311"/>
      <c r="F8" s="311"/>
      <c r="G8" s="311"/>
      <c r="H8" s="312"/>
      <c r="K8" s="93" t="s">
        <v>415</v>
      </c>
      <c r="L8" s="130" t="s">
        <v>497</v>
      </c>
      <c r="M8" s="310"/>
      <c r="N8" s="311"/>
      <c r="O8" s="311"/>
      <c r="P8" s="311"/>
      <c r="Q8" s="312"/>
      <c r="T8" s="93" t="s">
        <v>415</v>
      </c>
      <c r="U8" s="130" t="s">
        <v>497</v>
      </c>
      <c r="V8" s="310"/>
      <c r="W8" s="311"/>
      <c r="X8" s="311"/>
      <c r="Y8" s="311"/>
      <c r="Z8" s="312"/>
      <c r="AC8" s="93" t="s">
        <v>415</v>
      </c>
      <c r="AD8" s="130" t="s">
        <v>497</v>
      </c>
      <c r="AE8" s="310"/>
      <c r="AF8" s="311"/>
      <c r="AG8" s="311"/>
      <c r="AH8" s="311"/>
      <c r="AI8" s="312"/>
      <c r="AL8" s="93" t="s">
        <v>415</v>
      </c>
      <c r="AM8" s="130" t="s">
        <v>497</v>
      </c>
      <c r="AN8" s="310"/>
      <c r="AO8" s="311"/>
      <c r="AP8" s="311"/>
      <c r="AQ8" s="311"/>
      <c r="AR8" s="312"/>
      <c r="AT8" s="186"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186"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195"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195"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195"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184"/>
      <c r="AZ8" s="184"/>
      <c r="BA8" s="184"/>
      <c r="BB8" s="184"/>
      <c r="BC8" s="184"/>
      <c r="BD8" s="184"/>
      <c r="BE8" s="184"/>
      <c r="BF8" s="184"/>
    </row>
    <row r="9" spans="2:58" ht="28.5" customHeight="1">
      <c r="B9" s="94" t="s">
        <v>416</v>
      </c>
      <c r="C9" s="130" t="s">
        <v>498</v>
      </c>
      <c r="D9" s="313"/>
      <c r="E9" s="314"/>
      <c r="F9" s="314"/>
      <c r="G9" s="314"/>
      <c r="H9" s="315"/>
      <c r="K9" s="94" t="s">
        <v>416</v>
      </c>
      <c r="L9" s="130" t="s">
        <v>498</v>
      </c>
      <c r="M9" s="313"/>
      <c r="N9" s="314"/>
      <c r="O9" s="314"/>
      <c r="P9" s="314"/>
      <c r="Q9" s="315"/>
      <c r="T9" s="94" t="s">
        <v>416</v>
      </c>
      <c r="U9" s="130" t="s">
        <v>498</v>
      </c>
      <c r="V9" s="313"/>
      <c r="W9" s="314"/>
      <c r="X9" s="314"/>
      <c r="Y9" s="314"/>
      <c r="Z9" s="315"/>
      <c r="AC9" s="94" t="s">
        <v>416</v>
      </c>
      <c r="AD9" s="130" t="s">
        <v>498</v>
      </c>
      <c r="AE9" s="313"/>
      <c r="AF9" s="314"/>
      <c r="AG9" s="314"/>
      <c r="AH9" s="314"/>
      <c r="AI9" s="315"/>
      <c r="AL9" s="94" t="s">
        <v>416</v>
      </c>
      <c r="AM9" s="130" t="s">
        <v>498</v>
      </c>
      <c r="AN9" s="313"/>
      <c r="AO9" s="314"/>
      <c r="AP9" s="314"/>
      <c r="AQ9" s="314"/>
      <c r="AR9" s="315"/>
      <c r="AT9" s="186" t="str">
        <f>IF((AT8="◯"),"◯","×")</f>
        <v>×</v>
      </c>
      <c r="AU9" s="186" t="str">
        <f>IF((AU8="◯"),"◯","×")</f>
        <v>×</v>
      </c>
      <c r="AV9" s="186" t="str">
        <f>IF((AV8="◯"),"◯","×")</f>
        <v>×</v>
      </c>
      <c r="AW9" s="186" t="str">
        <f>IF((AW8="◯"),"◯","×")</f>
        <v>×</v>
      </c>
      <c r="AX9" s="186" t="str">
        <f>IF((AX8="◯"),"◯","×")</f>
        <v>×</v>
      </c>
      <c r="AY9" s="184"/>
      <c r="AZ9" s="184"/>
      <c r="BA9" s="184"/>
      <c r="BB9" s="184"/>
      <c r="BC9" s="184"/>
      <c r="BD9" s="184"/>
      <c r="BE9" s="184"/>
      <c r="BF9" s="184"/>
    </row>
    <row r="10" spans="2:58" ht="48.75" customHeight="1">
      <c r="B10" s="94" t="s">
        <v>417</v>
      </c>
      <c r="C10" s="130" t="s">
        <v>414</v>
      </c>
      <c r="D10" s="301"/>
      <c r="E10" s="302"/>
      <c r="F10" s="302"/>
      <c r="G10" s="302"/>
      <c r="H10" s="303"/>
      <c r="K10" s="94" t="s">
        <v>417</v>
      </c>
      <c r="L10" s="130" t="s">
        <v>414</v>
      </c>
      <c r="M10" s="301"/>
      <c r="N10" s="302"/>
      <c r="O10" s="302"/>
      <c r="P10" s="302"/>
      <c r="Q10" s="303"/>
      <c r="T10" s="94" t="s">
        <v>417</v>
      </c>
      <c r="U10" s="130" t="s">
        <v>414</v>
      </c>
      <c r="V10" s="301"/>
      <c r="W10" s="302"/>
      <c r="X10" s="302"/>
      <c r="Y10" s="302"/>
      <c r="Z10" s="303"/>
      <c r="AC10" s="94" t="s">
        <v>417</v>
      </c>
      <c r="AD10" s="130" t="s">
        <v>414</v>
      </c>
      <c r="AE10" s="301"/>
      <c r="AF10" s="302"/>
      <c r="AG10" s="302"/>
      <c r="AH10" s="302"/>
      <c r="AI10" s="303"/>
      <c r="AL10" s="94" t="s">
        <v>417</v>
      </c>
      <c r="AM10" s="130" t="s">
        <v>414</v>
      </c>
      <c r="AN10" s="301"/>
      <c r="AO10" s="302"/>
      <c r="AP10" s="302"/>
      <c r="AQ10" s="302"/>
      <c r="AR10" s="303"/>
      <c r="AT10" s="186" t="str">
        <f>IF(ISTEXT($D$10),"◯","取組内容を入力してください。")</f>
        <v>取組内容を入力してください。</v>
      </c>
      <c r="AU10" s="186" t="str">
        <f>IF(ISTEXT($M$10),"◯","取組内容を入力してください。")</f>
        <v>取組内容を入力してください。</v>
      </c>
      <c r="AV10" s="186" t="str">
        <f>IF(ISTEXT($V$10),"◯","取組内容を入力してください。")</f>
        <v>取組内容を入力してください。</v>
      </c>
      <c r="AW10" s="186" t="str">
        <f>IF(ISTEXT($AE$10),"◯","取組内容を入力してください。")</f>
        <v>取組内容を入力してください。</v>
      </c>
      <c r="AX10" s="186" t="str">
        <f>IF(ISTEXT($AN$10),"◯","取組内容を入力してください。")</f>
        <v>取組内容を入力してください。</v>
      </c>
      <c r="AY10" s="184"/>
      <c r="AZ10" s="184"/>
      <c r="BA10" s="184"/>
      <c r="BB10" s="184"/>
      <c r="BC10" s="184"/>
      <c r="BD10" s="184"/>
      <c r="BE10" s="184"/>
      <c r="BF10" s="184"/>
    </row>
    <row r="11" spans="2:58" ht="35.25" customHeight="1">
      <c r="B11" s="94" t="s">
        <v>418</v>
      </c>
      <c r="C11" s="163" t="s">
        <v>511</v>
      </c>
      <c r="D11" s="143"/>
      <c r="E11" s="95"/>
      <c r="F11" s="81"/>
      <c r="G11" s="81"/>
      <c r="H11" s="81"/>
      <c r="K11" s="94" t="s">
        <v>418</v>
      </c>
      <c r="L11" s="163" t="s">
        <v>511</v>
      </c>
      <c r="M11" s="143"/>
      <c r="N11" s="95"/>
      <c r="O11" s="81"/>
      <c r="P11" s="81"/>
      <c r="Q11" s="81"/>
      <c r="T11" s="94" t="s">
        <v>418</v>
      </c>
      <c r="U11" s="163" t="s">
        <v>511</v>
      </c>
      <c r="V11" s="143"/>
      <c r="W11" s="95"/>
      <c r="X11" s="81"/>
      <c r="Y11" s="81"/>
      <c r="Z11" s="81"/>
      <c r="AC11" s="94" t="s">
        <v>418</v>
      </c>
      <c r="AD11" s="163" t="s">
        <v>511</v>
      </c>
      <c r="AE11" s="143"/>
      <c r="AF11" s="95"/>
      <c r="AG11" s="81"/>
      <c r="AH11" s="81"/>
      <c r="AI11" s="81"/>
      <c r="AL11" s="94" t="s">
        <v>418</v>
      </c>
      <c r="AM11" s="163" t="s">
        <v>511</v>
      </c>
      <c r="AN11" s="143"/>
      <c r="AO11" s="95"/>
      <c r="AP11" s="81"/>
      <c r="AQ11" s="81"/>
      <c r="AR11" s="81"/>
      <c r="AT11" s="186" t="str">
        <f>IF(D11="全ての教職員","◯","実施対象を選択してください。")</f>
        <v>実施対象を選択してください。</v>
      </c>
      <c r="AU11" s="186" t="str">
        <f>IF(M11="全ての教職員","◯","実施対象を選択してください。")</f>
        <v>実施対象を選択してください。</v>
      </c>
      <c r="AV11" s="186" t="str">
        <f>IF(V11="全ての教職員","◯","実施対象を選択してください。")</f>
        <v>実施対象を選択してください。</v>
      </c>
      <c r="AW11" s="186" t="str">
        <f>IF(AE11="全ての教職員","◯","実施対象を選択してください。")</f>
        <v>実施対象を選択してください。</v>
      </c>
      <c r="AX11" s="186" t="str">
        <f>IF(AN11="全ての教職員","◯","実施対象を選択してください。")</f>
        <v>実施対象を選択してください。</v>
      </c>
      <c r="AY11" s="184"/>
      <c r="AZ11" s="184"/>
      <c r="BA11" s="184"/>
      <c r="BB11" s="184"/>
      <c r="BC11" s="184"/>
      <c r="BD11" s="184"/>
      <c r="BE11" s="184"/>
      <c r="BF11" s="184"/>
    </row>
    <row r="12" spans="2:58" ht="51.75" customHeight="1">
      <c r="B12" s="94" t="s">
        <v>419</v>
      </c>
      <c r="C12" s="163" t="s">
        <v>591</v>
      </c>
      <c r="D12" s="192"/>
      <c r="E12" s="81"/>
      <c r="F12" s="81"/>
      <c r="G12" s="81"/>
      <c r="H12" s="81"/>
      <c r="K12" s="94" t="s">
        <v>419</v>
      </c>
      <c r="L12" s="163" t="s">
        <v>591</v>
      </c>
      <c r="M12" s="192"/>
      <c r="N12" s="81"/>
      <c r="O12" s="81"/>
      <c r="P12" s="81"/>
      <c r="Q12" s="81"/>
      <c r="T12" s="94" t="s">
        <v>419</v>
      </c>
      <c r="U12" s="163" t="s">
        <v>591</v>
      </c>
      <c r="V12" s="192"/>
      <c r="W12" s="81"/>
      <c r="X12" s="81"/>
      <c r="Y12" s="81"/>
      <c r="Z12" s="81"/>
      <c r="AC12" s="94" t="s">
        <v>419</v>
      </c>
      <c r="AD12" s="163" t="s">
        <v>591</v>
      </c>
      <c r="AE12" s="192"/>
      <c r="AF12" s="81"/>
      <c r="AG12" s="81"/>
      <c r="AH12" s="81"/>
      <c r="AI12" s="81"/>
      <c r="AL12" s="94" t="s">
        <v>419</v>
      </c>
      <c r="AM12" s="163" t="s">
        <v>591</v>
      </c>
      <c r="AN12" s="192"/>
      <c r="AO12" s="81"/>
      <c r="AP12" s="81"/>
      <c r="AQ12" s="81"/>
      <c r="AR12" s="81"/>
      <c r="AT12" s="186"/>
      <c r="AU12" s="186"/>
      <c r="AV12" s="186"/>
      <c r="AW12" s="186"/>
      <c r="AX12" s="186"/>
      <c r="AY12" s="93"/>
      <c r="AZ12" s="184"/>
      <c r="BA12" s="184"/>
      <c r="BB12" s="184"/>
      <c r="BC12" s="184"/>
      <c r="BD12" s="184"/>
      <c r="BE12" s="184"/>
      <c r="BF12" s="184"/>
    </row>
    <row r="13" spans="2:58" ht="51" customHeight="1">
      <c r="B13" s="94" t="s">
        <v>420</v>
      </c>
      <c r="C13" s="163" t="s">
        <v>575</v>
      </c>
      <c r="D13" s="193"/>
      <c r="E13" s="90"/>
      <c r="F13" s="81"/>
      <c r="G13" s="81"/>
      <c r="H13" s="81"/>
      <c r="K13" s="94" t="s">
        <v>420</v>
      </c>
      <c r="L13" s="163" t="s">
        <v>575</v>
      </c>
      <c r="M13" s="193"/>
      <c r="N13" s="90"/>
      <c r="O13" s="81"/>
      <c r="P13" s="81"/>
      <c r="Q13" s="81"/>
      <c r="T13" s="94" t="s">
        <v>420</v>
      </c>
      <c r="U13" s="163" t="s">
        <v>575</v>
      </c>
      <c r="V13" s="193"/>
      <c r="W13" s="90"/>
      <c r="X13" s="81"/>
      <c r="Y13" s="81"/>
      <c r="Z13" s="81"/>
      <c r="AC13" s="94" t="s">
        <v>420</v>
      </c>
      <c r="AD13" s="163" t="s">
        <v>575</v>
      </c>
      <c r="AE13" s="193"/>
      <c r="AF13" s="90"/>
      <c r="AG13" s="81"/>
      <c r="AH13" s="81"/>
      <c r="AI13" s="81"/>
      <c r="AL13" s="94" t="s">
        <v>420</v>
      </c>
      <c r="AM13" s="163" t="s">
        <v>575</v>
      </c>
      <c r="AN13" s="193"/>
      <c r="AO13" s="90"/>
      <c r="AP13" s="81"/>
      <c r="AQ13" s="81"/>
      <c r="AR13" s="81"/>
      <c r="AT13" s="195"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195"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195"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195"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195"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3"/>
      <c r="AZ13" s="184"/>
      <c r="BA13" s="76"/>
      <c r="BB13" s="184"/>
      <c r="BC13" s="184"/>
      <c r="BD13" s="184"/>
      <c r="BE13" s="184"/>
      <c r="BF13" s="184"/>
    </row>
    <row r="14" spans="2:58" ht="49.5" customHeight="1">
      <c r="B14" s="94" t="s">
        <v>424</v>
      </c>
      <c r="C14" s="82" t="s">
        <v>773</v>
      </c>
      <c r="D14" s="194"/>
      <c r="E14" s="91"/>
      <c r="F14" s="81"/>
      <c r="G14" s="81"/>
      <c r="H14" s="81"/>
      <c r="K14" s="94" t="s">
        <v>424</v>
      </c>
      <c r="L14" s="82" t="s">
        <v>773</v>
      </c>
      <c r="M14" s="194"/>
      <c r="N14" s="91"/>
      <c r="O14" s="81"/>
      <c r="P14" s="81"/>
      <c r="Q14" s="81"/>
      <c r="T14" s="94" t="s">
        <v>424</v>
      </c>
      <c r="U14" s="82" t="s">
        <v>773</v>
      </c>
      <c r="V14" s="194"/>
      <c r="W14" s="91"/>
      <c r="X14" s="81"/>
      <c r="Y14" s="81"/>
      <c r="Z14" s="81"/>
      <c r="AC14" s="94" t="s">
        <v>424</v>
      </c>
      <c r="AD14" s="82" t="s">
        <v>773</v>
      </c>
      <c r="AE14" s="194"/>
      <c r="AF14" s="91"/>
      <c r="AG14" s="81"/>
      <c r="AH14" s="81"/>
      <c r="AI14" s="81"/>
      <c r="AL14" s="94" t="s">
        <v>424</v>
      </c>
      <c r="AM14" s="82" t="s">
        <v>773</v>
      </c>
      <c r="AN14" s="194"/>
      <c r="AO14" s="91"/>
      <c r="AP14" s="81"/>
      <c r="AQ14" s="81"/>
      <c r="AR14" s="81"/>
      <c r="AT14" s="195" t="str">
        <f>IF(D14="","教職員名簿に記載のある教職員の場合◯を選択してください。","◯")</f>
        <v>教職員名簿に記載のある教職員の場合◯を選択してください。</v>
      </c>
      <c r="AU14" s="195" t="str">
        <f>IF(M14="","教職員名簿に記載のある教職員の場合◯を選択してください。","◯")</f>
        <v>教職員名簿に記載のある教職員の場合◯を選択してください。</v>
      </c>
      <c r="AV14" s="195" t="str">
        <f>IF(V14="","教職員名簿に記載のある教職員の場合◯を選択してください。","◯")</f>
        <v>教職員名簿に記載のある教職員の場合◯を選択してください。</v>
      </c>
      <c r="AW14" s="195" t="str">
        <f>IF(AE14="","教職員名簿に記載のある教職員の場合◯を選択してください。","◯")</f>
        <v>教職員名簿に記載のある教職員の場合◯を選択してください。</v>
      </c>
      <c r="AX14" s="195" t="str">
        <f>IF(AN14="","教職員名簿に記載のある教職員の場合◯を選択してください。","◯")</f>
        <v>教職員名簿に記載のある教職員の場合◯を選択してください。</v>
      </c>
      <c r="AY14" s="226"/>
      <c r="AZ14" s="184"/>
      <c r="BA14" s="184"/>
      <c r="BB14" s="184"/>
      <c r="BC14" s="184"/>
      <c r="BD14" s="184"/>
      <c r="BE14" s="184"/>
      <c r="BF14" s="184"/>
    </row>
    <row r="15" spans="2:58" ht="45" customHeight="1">
      <c r="B15" s="94" t="s">
        <v>421</v>
      </c>
      <c r="C15" s="82" t="s">
        <v>556</v>
      </c>
      <c r="D15" s="194"/>
      <c r="E15" s="91"/>
      <c r="F15" s="81"/>
      <c r="G15" s="81"/>
      <c r="H15" s="81"/>
      <c r="K15" s="94" t="s">
        <v>421</v>
      </c>
      <c r="L15" s="82" t="s">
        <v>556</v>
      </c>
      <c r="M15" s="194"/>
      <c r="N15" s="91"/>
      <c r="O15" s="81"/>
      <c r="P15" s="81"/>
      <c r="Q15" s="81"/>
      <c r="T15" s="94" t="s">
        <v>421</v>
      </c>
      <c r="U15" s="82" t="s">
        <v>556</v>
      </c>
      <c r="V15" s="194"/>
      <c r="W15" s="91"/>
      <c r="X15" s="81"/>
      <c r="Y15" s="81"/>
      <c r="Z15" s="81"/>
      <c r="AC15" s="94" t="s">
        <v>421</v>
      </c>
      <c r="AD15" s="82" t="s">
        <v>556</v>
      </c>
      <c r="AE15" s="194"/>
      <c r="AF15" s="91"/>
      <c r="AG15" s="81"/>
      <c r="AH15" s="81"/>
      <c r="AI15" s="81"/>
      <c r="AL15" s="94" t="s">
        <v>421</v>
      </c>
      <c r="AM15" s="82" t="s">
        <v>556</v>
      </c>
      <c r="AN15" s="194"/>
      <c r="AO15" s="91"/>
      <c r="AP15" s="81"/>
      <c r="AQ15" s="81"/>
      <c r="AR15" s="81"/>
      <c r="AT15" s="195" t="str">
        <f>IF(D15="","被雇用者の氏名を入力してください。","◯")</f>
        <v>被雇用者の氏名を入力してください。</v>
      </c>
      <c r="AU15" s="195" t="str">
        <f>IF(M15="","被雇用者の氏名を入力してください。","◯")</f>
        <v>被雇用者の氏名を入力してください。</v>
      </c>
      <c r="AV15" s="195" t="str">
        <f>IF(V15="","被雇用者の氏名を入力してください。","◯")</f>
        <v>被雇用者の氏名を入力してください。</v>
      </c>
      <c r="AW15" s="195" t="str">
        <f>IF(AE15="","被雇用者の氏名を入力してください。","◯")</f>
        <v>被雇用者の氏名を入力してください。</v>
      </c>
      <c r="AX15" s="195" t="str">
        <f>IF(AN15="","被雇用者の氏名を入力してください。","◯")</f>
        <v>被雇用者の氏名を入力してください。</v>
      </c>
      <c r="AY15" s="184"/>
      <c r="AZ15" s="184"/>
      <c r="BA15" s="184"/>
      <c r="BB15" s="184"/>
      <c r="BC15" s="184"/>
      <c r="BD15" s="184"/>
      <c r="BE15" s="184"/>
      <c r="BF15" s="184"/>
    </row>
    <row r="16" spans="2:58" ht="48" customHeight="1">
      <c r="B16" s="94" t="s">
        <v>422</v>
      </c>
      <c r="C16" s="82" t="s">
        <v>560</v>
      </c>
      <c r="D16" s="194"/>
      <c r="E16" s="91"/>
      <c r="F16" s="81"/>
      <c r="G16" s="81"/>
      <c r="H16" s="81"/>
      <c r="K16" s="94" t="s">
        <v>422</v>
      </c>
      <c r="L16" s="82" t="s">
        <v>560</v>
      </c>
      <c r="M16" s="194"/>
      <c r="N16" s="91"/>
      <c r="O16" s="81"/>
      <c r="P16" s="81"/>
      <c r="Q16" s="81"/>
      <c r="T16" s="94" t="s">
        <v>422</v>
      </c>
      <c r="U16" s="82" t="s">
        <v>560</v>
      </c>
      <c r="V16" s="194"/>
      <c r="W16" s="91"/>
      <c r="X16" s="81"/>
      <c r="Y16" s="81"/>
      <c r="Z16" s="81"/>
      <c r="AC16" s="94" t="s">
        <v>422</v>
      </c>
      <c r="AD16" s="82" t="s">
        <v>560</v>
      </c>
      <c r="AE16" s="194"/>
      <c r="AF16" s="91"/>
      <c r="AG16" s="81"/>
      <c r="AH16" s="81"/>
      <c r="AI16" s="81"/>
      <c r="AL16" s="94" t="s">
        <v>422</v>
      </c>
      <c r="AM16" s="82" t="s">
        <v>560</v>
      </c>
      <c r="AN16" s="194"/>
      <c r="AO16" s="91"/>
      <c r="AP16" s="81"/>
      <c r="AQ16" s="81"/>
      <c r="AR16" s="81"/>
      <c r="AT16" s="195" t="str">
        <f>IF(D16="","兼務している教職員の場合、◯を選択してください。","◯")</f>
        <v>兼務している教職員の場合、◯を選択してください。</v>
      </c>
      <c r="AU16" s="195" t="str">
        <f>IF(M16="","兼務している教職員の場合、◯を選択してください。","◯")</f>
        <v>兼務している教職員の場合、◯を選択してください。</v>
      </c>
      <c r="AV16" s="195" t="str">
        <f>IF(V16="","兼務している教職員の場合、◯を選択してください。","◯")</f>
        <v>兼務している教職員の場合、◯を選択してください。</v>
      </c>
      <c r="AW16" s="195" t="str">
        <f>IF(AE16="","兼務している教職員の場合、◯を選択してください。","◯")</f>
        <v>兼務している教職員の場合、◯を選択してください。</v>
      </c>
      <c r="AX16" s="195" t="str">
        <f>IF(AN16="","兼務している教職員の場合、◯を選択してください。","◯")</f>
        <v>兼務している教職員の場合、◯を選択してください。</v>
      </c>
      <c r="AY16" s="184"/>
      <c r="AZ16" s="184"/>
      <c r="BA16" s="184"/>
      <c r="BB16" s="184"/>
      <c r="BC16" s="184"/>
      <c r="BD16" s="184"/>
      <c r="BE16" s="184"/>
      <c r="BF16" s="184"/>
    </row>
    <row r="17" spans="2:58" ht="54.75" customHeight="1">
      <c r="B17" s="80" t="s">
        <v>423</v>
      </c>
      <c r="C17" s="164" t="s">
        <v>499</v>
      </c>
      <c r="D17" s="146"/>
      <c r="K17" s="80" t="s">
        <v>423</v>
      </c>
      <c r="L17" s="164" t="s">
        <v>499</v>
      </c>
      <c r="M17" s="146"/>
      <c r="T17" s="80" t="s">
        <v>423</v>
      </c>
      <c r="U17" s="164" t="s">
        <v>499</v>
      </c>
      <c r="V17" s="146"/>
      <c r="AC17" s="80" t="s">
        <v>423</v>
      </c>
      <c r="AD17" s="164" t="s">
        <v>499</v>
      </c>
      <c r="AE17" s="146"/>
      <c r="AL17" s="80" t="s">
        <v>423</v>
      </c>
      <c r="AM17" s="164" t="s">
        <v>499</v>
      </c>
      <c r="AN17" s="146"/>
      <c r="AT17" s="195" t="str">
        <f>IF(OR(D17="",D17="×"),"給与明細等、添付資料を準備出来たら選択してください。","◯")</f>
        <v>給与明細等、添付資料を準備出来たら選択してください。</v>
      </c>
      <c r="AU17" s="195" t="str">
        <f>IF(OR(M17="",M17="×"),"給与明細等、添付資料を準備出来たら選択してください。","◯")</f>
        <v>給与明細等、添付資料を準備出来たら選択してください。</v>
      </c>
      <c r="AV17" s="195" t="str">
        <f>IF(OR(V17="",V17="×"),"給与明細等、添付資料を準備出来たら選択してください。","◯")</f>
        <v>給与明細等、添付資料を準備出来たら選択してください。</v>
      </c>
      <c r="AW17" s="195" t="str">
        <f>IF(OR(AE17="",AE17="×"),"給与明細等、添付資料を準備出来たら選択してください。","◯")</f>
        <v>給与明細等、添付資料を準備出来たら選択してください。</v>
      </c>
      <c r="AX17" s="195" t="str">
        <f>IF(OR(AN17="",AN17="×"),"給与明細等、添付資料を準備出来たら選択してください。","◯")</f>
        <v>給与明細等、添付資料を準備出来たら選択してください。</v>
      </c>
      <c r="AY17" s="184"/>
      <c r="AZ17" s="184"/>
      <c r="BA17" s="184"/>
      <c r="BB17" s="184"/>
      <c r="BC17" s="184"/>
      <c r="BD17" s="184"/>
      <c r="BE17" s="184"/>
      <c r="BF17" s="184"/>
    </row>
    <row r="18" spans="2:58"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184"/>
      <c r="AU18" s="184"/>
      <c r="AV18" s="184"/>
      <c r="AW18" s="184"/>
      <c r="AX18" s="184"/>
      <c r="AY18" s="184"/>
      <c r="AZ18" s="184"/>
      <c r="BA18" s="184"/>
      <c r="BB18" s="184"/>
      <c r="BC18" s="184"/>
      <c r="BD18" s="184"/>
      <c r="BE18" s="184"/>
      <c r="BF18" s="184"/>
    </row>
    <row r="19" spans="2:58" ht="16.5" customHeight="1">
      <c r="C19" s="161" t="s">
        <v>592</v>
      </c>
      <c r="L19" s="161" t="s">
        <v>592</v>
      </c>
      <c r="U19" s="161" t="s">
        <v>592</v>
      </c>
      <c r="AD19" s="161" t="s">
        <v>592</v>
      </c>
      <c r="AM19" s="161" t="s">
        <v>592</v>
      </c>
      <c r="AT19" s="65"/>
      <c r="AU19" s="65"/>
      <c r="AV19" s="65"/>
      <c r="AW19" s="65"/>
      <c r="AX19" s="65"/>
      <c r="AY19" s="184"/>
      <c r="AZ19" s="184"/>
      <c r="BA19" s="184"/>
      <c r="BB19" s="184"/>
      <c r="BC19" s="184"/>
      <c r="BD19" s="184"/>
      <c r="BE19" s="184"/>
      <c r="BF19" s="184"/>
    </row>
    <row r="20" spans="2:58" ht="21.75" customHeight="1">
      <c r="C20" s="75" t="s">
        <v>396</v>
      </c>
      <c r="D20" s="209" t="s">
        <v>561</v>
      </c>
      <c r="E20" s="85" t="s">
        <v>397</v>
      </c>
      <c r="F20" s="316" t="s">
        <v>590</v>
      </c>
      <c r="G20" s="316"/>
      <c r="L20" s="75" t="s">
        <v>396</v>
      </c>
      <c r="M20" s="209" t="s">
        <v>561</v>
      </c>
      <c r="N20" s="85" t="s">
        <v>397</v>
      </c>
      <c r="O20" s="316" t="s">
        <v>590</v>
      </c>
      <c r="P20" s="316"/>
      <c r="U20" s="75" t="s">
        <v>396</v>
      </c>
      <c r="V20" s="209" t="s">
        <v>561</v>
      </c>
      <c r="W20" s="85" t="s">
        <v>397</v>
      </c>
      <c r="X20" s="316" t="s">
        <v>590</v>
      </c>
      <c r="Y20" s="316"/>
      <c r="AD20" s="75" t="s">
        <v>396</v>
      </c>
      <c r="AE20" s="209" t="s">
        <v>561</v>
      </c>
      <c r="AF20" s="85" t="s">
        <v>397</v>
      </c>
      <c r="AG20" s="316" t="s">
        <v>590</v>
      </c>
      <c r="AH20" s="316"/>
      <c r="AM20" s="75" t="s">
        <v>396</v>
      </c>
      <c r="AN20" s="209" t="s">
        <v>561</v>
      </c>
      <c r="AO20" s="85" t="s">
        <v>397</v>
      </c>
      <c r="AP20" s="316" t="s">
        <v>590</v>
      </c>
      <c r="AQ20" s="316"/>
      <c r="AT20" s="76"/>
      <c r="AU20" s="76"/>
      <c r="AV20" s="76"/>
      <c r="AW20" s="76"/>
      <c r="AX20" s="76"/>
      <c r="AY20" s="184"/>
      <c r="AZ20" s="184"/>
      <c r="BA20" s="184"/>
      <c r="BB20" s="184"/>
      <c r="BC20" s="184"/>
      <c r="BD20" s="184"/>
      <c r="BE20" s="184"/>
      <c r="BF20" s="184"/>
    </row>
    <row r="21" spans="2:58" ht="14.25" customHeight="1">
      <c r="C21" s="179"/>
      <c r="D21" s="180"/>
      <c r="E21" s="181"/>
      <c r="F21" s="318"/>
      <c r="G21" s="319"/>
      <c r="L21" s="179"/>
      <c r="M21" s="180"/>
      <c r="N21" s="181"/>
      <c r="O21" s="318"/>
      <c r="P21" s="319"/>
      <c r="U21" s="179"/>
      <c r="V21" s="180"/>
      <c r="W21" s="227"/>
      <c r="X21" s="318"/>
      <c r="Y21" s="319"/>
      <c r="AD21" s="179"/>
      <c r="AE21" s="180"/>
      <c r="AF21" s="227"/>
      <c r="AG21" s="324"/>
      <c r="AH21" s="325"/>
      <c r="AM21" s="179"/>
      <c r="AN21" s="180"/>
      <c r="AO21" s="227"/>
      <c r="AP21" s="324"/>
      <c r="AQ21" s="325"/>
      <c r="AT21" s="184"/>
      <c r="AU21" s="184"/>
      <c r="AV21" s="184"/>
      <c r="AW21" s="184"/>
      <c r="AX21" s="184"/>
      <c r="AY21" s="184"/>
      <c r="AZ21" s="184"/>
      <c r="BA21" s="184"/>
      <c r="BB21" s="184"/>
      <c r="BC21" s="184"/>
      <c r="BD21" s="184"/>
      <c r="BE21" s="184"/>
      <c r="BF21" s="184"/>
    </row>
    <row r="22" spans="2:58" ht="21.75" customHeight="1">
      <c r="C22" s="179"/>
      <c r="D22" s="180"/>
      <c r="E22" s="181"/>
      <c r="F22" s="320"/>
      <c r="G22" s="321"/>
      <c r="L22" s="179"/>
      <c r="M22" s="180"/>
      <c r="N22" s="181"/>
      <c r="O22" s="320"/>
      <c r="P22" s="321"/>
      <c r="U22" s="179"/>
      <c r="V22" s="180"/>
      <c r="W22" s="181"/>
      <c r="X22" s="320"/>
      <c r="Y22" s="321"/>
      <c r="AD22" s="179"/>
      <c r="AE22" s="180"/>
      <c r="AF22" s="181"/>
      <c r="AG22" s="326"/>
      <c r="AH22" s="327"/>
      <c r="AM22" s="179"/>
      <c r="AN22" s="180" t="s">
        <v>601</v>
      </c>
      <c r="AO22" s="181"/>
      <c r="AP22" s="326"/>
      <c r="AQ22" s="327"/>
      <c r="AT22" s="184"/>
      <c r="AU22" s="184"/>
      <c r="AV22" s="184"/>
      <c r="AW22" s="184"/>
      <c r="AX22" s="184"/>
      <c r="AY22" s="184"/>
      <c r="AZ22" s="184"/>
      <c r="BA22" s="184"/>
      <c r="BB22" s="184"/>
      <c r="BC22" s="184"/>
      <c r="BD22" s="184"/>
      <c r="BE22" s="184"/>
      <c r="BF22" s="184"/>
    </row>
    <row r="23" spans="2:58" ht="21.75" customHeight="1">
      <c r="C23" s="179"/>
      <c r="D23" s="180"/>
      <c r="E23" s="181"/>
      <c r="F23" s="320"/>
      <c r="G23" s="321"/>
      <c r="L23" s="179"/>
      <c r="M23" s="180"/>
      <c r="N23" s="181"/>
      <c r="O23" s="320"/>
      <c r="P23" s="321"/>
      <c r="U23" s="179"/>
      <c r="V23" s="180"/>
      <c r="W23" s="181"/>
      <c r="X23" s="320"/>
      <c r="Y23" s="321"/>
      <c r="AD23" s="179"/>
      <c r="AE23" s="180"/>
      <c r="AF23" s="181"/>
      <c r="AG23" s="326"/>
      <c r="AH23" s="327"/>
      <c r="AM23" s="179"/>
      <c r="AN23" s="180"/>
      <c r="AO23" s="181"/>
      <c r="AP23" s="326"/>
      <c r="AQ23" s="327"/>
      <c r="AT23" s="184"/>
      <c r="AU23" s="184"/>
      <c r="AV23" s="184"/>
      <c r="AW23" s="184"/>
      <c r="AX23" s="184"/>
      <c r="AY23" s="184"/>
      <c r="AZ23" s="184"/>
      <c r="BA23" s="184"/>
      <c r="BB23" s="184"/>
      <c r="BC23" s="184"/>
      <c r="BD23" s="184"/>
      <c r="BE23" s="184"/>
      <c r="BF23" s="184"/>
    </row>
    <row r="24" spans="2:58" ht="21.75" customHeight="1">
      <c r="C24" s="179"/>
      <c r="D24" s="180"/>
      <c r="E24" s="181"/>
      <c r="F24" s="320"/>
      <c r="G24" s="321"/>
      <c r="L24" s="179"/>
      <c r="M24" s="180"/>
      <c r="N24" s="181"/>
      <c r="O24" s="320"/>
      <c r="P24" s="321"/>
      <c r="U24" s="179"/>
      <c r="V24" s="180"/>
      <c r="W24" s="181"/>
      <c r="X24" s="320"/>
      <c r="Y24" s="321"/>
      <c r="AD24" s="179"/>
      <c r="AE24" s="180"/>
      <c r="AF24" s="181"/>
      <c r="AG24" s="326"/>
      <c r="AH24" s="327"/>
      <c r="AM24" s="179"/>
      <c r="AN24" s="180"/>
      <c r="AO24" s="181"/>
      <c r="AP24" s="326"/>
      <c r="AQ24" s="327"/>
      <c r="AT24" s="184"/>
      <c r="AU24" s="184"/>
      <c r="AV24" s="184"/>
      <c r="AW24" s="184"/>
      <c r="AX24" s="184"/>
      <c r="AY24" s="184"/>
      <c r="AZ24" s="184"/>
      <c r="BA24" s="184"/>
      <c r="BB24" s="184"/>
      <c r="BC24" s="184"/>
      <c r="BD24" s="184"/>
      <c r="BE24" s="184"/>
      <c r="BF24" s="184"/>
    </row>
    <row r="25" spans="2:58" ht="21.75" customHeight="1">
      <c r="C25" s="179"/>
      <c r="D25" s="180"/>
      <c r="E25" s="181"/>
      <c r="F25" s="320"/>
      <c r="G25" s="321"/>
      <c r="L25" s="179"/>
      <c r="M25" s="180"/>
      <c r="N25" s="181"/>
      <c r="O25" s="320"/>
      <c r="P25" s="321"/>
      <c r="U25" s="179"/>
      <c r="V25" s="180"/>
      <c r="W25" s="181"/>
      <c r="X25" s="320"/>
      <c r="Y25" s="321"/>
      <c r="AD25" s="179"/>
      <c r="AE25" s="180"/>
      <c r="AF25" s="181"/>
      <c r="AG25" s="326"/>
      <c r="AH25" s="327"/>
      <c r="AM25" s="179"/>
      <c r="AN25" s="180"/>
      <c r="AO25" s="181"/>
      <c r="AP25" s="326"/>
      <c r="AQ25" s="327"/>
      <c r="AT25" s="184"/>
      <c r="AU25" s="184"/>
      <c r="AV25" s="184"/>
      <c r="AW25" s="184"/>
      <c r="AX25" s="184"/>
      <c r="AY25" s="184"/>
      <c r="AZ25" s="184"/>
      <c r="BA25" s="184"/>
      <c r="BB25" s="184"/>
      <c r="BC25" s="184"/>
      <c r="BD25" s="184"/>
      <c r="BE25" s="184"/>
      <c r="BF25" s="184"/>
    </row>
    <row r="26" spans="2:58" ht="21.75" customHeight="1">
      <c r="C26" s="179"/>
      <c r="D26" s="180"/>
      <c r="E26" s="181"/>
      <c r="F26" s="320"/>
      <c r="G26" s="321"/>
      <c r="L26" s="179"/>
      <c r="M26" s="180"/>
      <c r="N26" s="181"/>
      <c r="O26" s="320"/>
      <c r="P26" s="321"/>
      <c r="U26" s="179"/>
      <c r="V26" s="180"/>
      <c r="W26" s="181"/>
      <c r="X26" s="320"/>
      <c r="Y26" s="321"/>
      <c r="AD26" s="179"/>
      <c r="AE26" s="180"/>
      <c r="AF26" s="181"/>
      <c r="AG26" s="326"/>
      <c r="AH26" s="327"/>
      <c r="AM26" s="179"/>
      <c r="AN26" s="180"/>
      <c r="AO26" s="181"/>
      <c r="AP26" s="326"/>
      <c r="AQ26" s="327"/>
      <c r="AT26" s="184"/>
      <c r="AU26" s="184"/>
      <c r="AV26" s="184"/>
      <c r="AW26" s="184"/>
      <c r="AX26" s="184"/>
      <c r="AY26" s="184"/>
      <c r="AZ26" s="184"/>
      <c r="BA26" s="184"/>
      <c r="BB26" s="184"/>
      <c r="BC26" s="184"/>
      <c r="BD26" s="184"/>
      <c r="BE26" s="184"/>
      <c r="BF26" s="184"/>
    </row>
    <row r="27" spans="2:58" ht="21.75" customHeight="1">
      <c r="C27" s="179"/>
      <c r="D27" s="180"/>
      <c r="E27" s="181"/>
      <c r="F27" s="320"/>
      <c r="G27" s="321"/>
      <c r="L27" s="179"/>
      <c r="M27" s="180"/>
      <c r="N27" s="181"/>
      <c r="O27" s="320"/>
      <c r="P27" s="321"/>
      <c r="U27" s="179"/>
      <c r="V27" s="180"/>
      <c r="W27" s="181"/>
      <c r="X27" s="320"/>
      <c r="Y27" s="321"/>
      <c r="AD27" s="179"/>
      <c r="AE27" s="180"/>
      <c r="AF27" s="181"/>
      <c r="AG27" s="326"/>
      <c r="AH27" s="327"/>
      <c r="AM27" s="179"/>
      <c r="AN27" s="180"/>
      <c r="AO27" s="181"/>
      <c r="AP27" s="326"/>
      <c r="AQ27" s="327"/>
      <c r="AT27" s="184"/>
      <c r="AU27" s="184"/>
      <c r="AV27" s="184"/>
      <c r="AW27" s="184"/>
      <c r="AX27" s="184"/>
      <c r="AY27" s="184"/>
      <c r="AZ27" s="184"/>
      <c r="BA27" s="184"/>
      <c r="BB27" s="184"/>
      <c r="BC27" s="184"/>
      <c r="BD27" s="184"/>
      <c r="BE27" s="184"/>
      <c r="BF27" s="184"/>
    </row>
    <row r="28" spans="2:58" ht="21.75" customHeight="1">
      <c r="C28" s="179"/>
      <c r="D28" s="180"/>
      <c r="E28" s="181"/>
      <c r="F28" s="320"/>
      <c r="G28" s="321"/>
      <c r="L28" s="179"/>
      <c r="M28" s="180"/>
      <c r="N28" s="181"/>
      <c r="O28" s="320"/>
      <c r="P28" s="321"/>
      <c r="U28" s="179"/>
      <c r="V28" s="180"/>
      <c r="W28" s="181"/>
      <c r="X28" s="320"/>
      <c r="Y28" s="321"/>
      <c r="AD28" s="179"/>
      <c r="AE28" s="180"/>
      <c r="AF28" s="181"/>
      <c r="AG28" s="326"/>
      <c r="AH28" s="327"/>
      <c r="AM28" s="179"/>
      <c r="AN28" s="180"/>
      <c r="AO28" s="181"/>
      <c r="AP28" s="326"/>
      <c r="AQ28" s="327"/>
      <c r="AT28" s="184"/>
      <c r="AU28" s="184"/>
      <c r="AV28" s="184"/>
      <c r="AW28" s="184"/>
      <c r="AX28" s="184"/>
      <c r="AY28" s="184"/>
      <c r="AZ28" s="184"/>
      <c r="BA28" s="184"/>
      <c r="BB28" s="184"/>
      <c r="BC28" s="184"/>
      <c r="BD28" s="184"/>
      <c r="BE28" s="184"/>
      <c r="BF28" s="184"/>
    </row>
    <row r="29" spans="2:58" ht="21.75" customHeight="1">
      <c r="C29" s="179"/>
      <c r="D29" s="180"/>
      <c r="E29" s="181"/>
      <c r="F29" s="320"/>
      <c r="G29" s="321"/>
      <c r="L29" s="179"/>
      <c r="M29" s="180"/>
      <c r="N29" s="181"/>
      <c r="O29" s="320"/>
      <c r="P29" s="321"/>
      <c r="U29" s="179"/>
      <c r="V29" s="180"/>
      <c r="W29" s="181"/>
      <c r="X29" s="320"/>
      <c r="Y29" s="321"/>
      <c r="AD29" s="179"/>
      <c r="AE29" s="180"/>
      <c r="AF29" s="181"/>
      <c r="AG29" s="326"/>
      <c r="AH29" s="327"/>
      <c r="AM29" s="179"/>
      <c r="AN29" s="180"/>
      <c r="AO29" s="181"/>
      <c r="AP29" s="326"/>
      <c r="AQ29" s="327"/>
      <c r="AT29" s="184"/>
      <c r="AU29" s="184"/>
      <c r="AV29" s="184"/>
      <c r="AW29" s="184"/>
      <c r="AX29" s="184"/>
      <c r="AY29" s="184"/>
      <c r="AZ29" s="184"/>
      <c r="BA29" s="184"/>
      <c r="BB29" s="184"/>
      <c r="BC29" s="184"/>
      <c r="BD29" s="184"/>
      <c r="BE29" s="184"/>
      <c r="BF29" s="184"/>
    </row>
    <row r="30" spans="2:58" ht="21.75" customHeight="1">
      <c r="C30" s="179"/>
      <c r="D30" s="180"/>
      <c r="E30" s="181"/>
      <c r="F30" s="320"/>
      <c r="G30" s="321"/>
      <c r="L30" s="179"/>
      <c r="M30" s="180"/>
      <c r="N30" s="181"/>
      <c r="O30" s="320"/>
      <c r="P30" s="321"/>
      <c r="U30" s="179"/>
      <c r="V30" s="180"/>
      <c r="W30" s="181"/>
      <c r="X30" s="320"/>
      <c r="Y30" s="321"/>
      <c r="AD30" s="179"/>
      <c r="AE30" s="180"/>
      <c r="AF30" s="181"/>
      <c r="AG30" s="326"/>
      <c r="AH30" s="327"/>
      <c r="AM30" s="179"/>
      <c r="AN30" s="180"/>
      <c r="AO30" s="181"/>
      <c r="AP30" s="326"/>
      <c r="AQ30" s="327"/>
      <c r="AT30" s="184"/>
      <c r="AU30" s="184"/>
      <c r="AV30" s="184"/>
      <c r="AW30" s="184"/>
      <c r="AX30" s="184"/>
      <c r="AY30" s="184"/>
      <c r="AZ30" s="184"/>
      <c r="BA30" s="184"/>
      <c r="BB30" s="184"/>
      <c r="BC30" s="184"/>
      <c r="BD30" s="184"/>
      <c r="BE30" s="184"/>
      <c r="BF30" s="184"/>
    </row>
    <row r="31" spans="2:58" ht="21.75" customHeight="1">
      <c r="C31" s="179"/>
      <c r="D31" s="180"/>
      <c r="E31" s="181"/>
      <c r="F31" s="320"/>
      <c r="G31" s="321"/>
      <c r="L31" s="179"/>
      <c r="M31" s="180"/>
      <c r="N31" s="181"/>
      <c r="O31" s="320"/>
      <c r="P31" s="321"/>
      <c r="U31" s="179"/>
      <c r="V31" s="180"/>
      <c r="W31" s="181"/>
      <c r="X31" s="320"/>
      <c r="Y31" s="321"/>
      <c r="AD31" s="179"/>
      <c r="AE31" s="180"/>
      <c r="AF31" s="181"/>
      <c r="AG31" s="326"/>
      <c r="AH31" s="327"/>
      <c r="AM31" s="179"/>
      <c r="AN31" s="180"/>
      <c r="AO31" s="181"/>
      <c r="AP31" s="326"/>
      <c r="AQ31" s="327"/>
      <c r="AT31" s="184"/>
      <c r="AU31" s="184"/>
      <c r="AV31" s="184"/>
      <c r="AW31" s="184"/>
      <c r="AX31" s="184"/>
      <c r="AY31" s="184"/>
      <c r="AZ31" s="184"/>
      <c r="BA31" s="184"/>
      <c r="BB31" s="184"/>
      <c r="BC31" s="184"/>
      <c r="BD31" s="184"/>
      <c r="BE31" s="184"/>
      <c r="BF31" s="184"/>
    </row>
    <row r="32" spans="2:58" ht="21.75" customHeight="1">
      <c r="C32" s="179"/>
      <c r="D32" s="180"/>
      <c r="E32" s="181"/>
      <c r="F32" s="320"/>
      <c r="G32" s="321"/>
      <c r="L32" s="179"/>
      <c r="M32" s="180"/>
      <c r="N32" s="181"/>
      <c r="O32" s="320"/>
      <c r="P32" s="321"/>
      <c r="U32" s="179"/>
      <c r="V32" s="180"/>
      <c r="W32" s="181"/>
      <c r="X32" s="320"/>
      <c r="Y32" s="321"/>
      <c r="AD32" s="179"/>
      <c r="AE32" s="180"/>
      <c r="AF32" s="181"/>
      <c r="AG32" s="326"/>
      <c r="AH32" s="327"/>
      <c r="AM32" s="179"/>
      <c r="AN32" s="180"/>
      <c r="AO32" s="181"/>
      <c r="AP32" s="326"/>
      <c r="AQ32" s="327"/>
      <c r="AT32" s="184"/>
      <c r="AU32" s="184"/>
      <c r="AV32" s="184"/>
      <c r="AW32" s="184"/>
      <c r="AX32" s="184"/>
      <c r="AY32" s="184"/>
      <c r="AZ32" s="184"/>
      <c r="BA32" s="184"/>
      <c r="BB32" s="184"/>
      <c r="BC32" s="184"/>
      <c r="BD32" s="184"/>
      <c r="BE32" s="184"/>
      <c r="BF32" s="184"/>
    </row>
    <row r="33" spans="3:58" ht="21.75" customHeight="1">
      <c r="C33" s="179"/>
      <c r="D33" s="180"/>
      <c r="E33" s="181"/>
      <c r="F33" s="320"/>
      <c r="G33" s="321"/>
      <c r="L33" s="179"/>
      <c r="M33" s="180"/>
      <c r="N33" s="181"/>
      <c r="O33" s="320"/>
      <c r="P33" s="321"/>
      <c r="U33" s="179"/>
      <c r="V33" s="180"/>
      <c r="W33" s="181"/>
      <c r="X33" s="320"/>
      <c r="Y33" s="321"/>
      <c r="AD33" s="179"/>
      <c r="AE33" s="180"/>
      <c r="AF33" s="181"/>
      <c r="AG33" s="326"/>
      <c r="AH33" s="327"/>
      <c r="AM33" s="179"/>
      <c r="AN33" s="180"/>
      <c r="AO33" s="181"/>
      <c r="AP33" s="326"/>
      <c r="AQ33" s="327"/>
      <c r="AT33" s="184"/>
      <c r="AU33" s="184"/>
      <c r="AV33" s="184"/>
      <c r="AW33" s="184"/>
      <c r="AX33" s="184"/>
      <c r="AY33" s="184"/>
      <c r="AZ33" s="184"/>
      <c r="BA33" s="184"/>
      <c r="BB33" s="184"/>
      <c r="BC33" s="184"/>
      <c r="BD33" s="184"/>
      <c r="BE33" s="184"/>
      <c r="BF33" s="184"/>
    </row>
    <row r="34" spans="3:58" ht="21.75" customHeight="1">
      <c r="C34" s="179"/>
      <c r="D34" s="180"/>
      <c r="E34" s="181"/>
      <c r="F34" s="320"/>
      <c r="G34" s="321"/>
      <c r="L34" s="179"/>
      <c r="M34" s="180"/>
      <c r="N34" s="181"/>
      <c r="O34" s="320"/>
      <c r="P34" s="321"/>
      <c r="U34" s="179"/>
      <c r="V34" s="180"/>
      <c r="W34" s="181"/>
      <c r="X34" s="320"/>
      <c r="Y34" s="321"/>
      <c r="AD34" s="179"/>
      <c r="AE34" s="180"/>
      <c r="AF34" s="181"/>
      <c r="AG34" s="326"/>
      <c r="AH34" s="327"/>
      <c r="AM34" s="179"/>
      <c r="AN34" s="180"/>
      <c r="AO34" s="181"/>
      <c r="AP34" s="326"/>
      <c r="AQ34" s="327"/>
      <c r="AT34" s="184"/>
      <c r="AU34" s="184"/>
      <c r="AV34" s="184"/>
      <c r="AW34" s="184"/>
      <c r="AX34" s="184"/>
      <c r="AY34" s="184"/>
      <c r="AZ34" s="184"/>
      <c r="BA34" s="184"/>
      <c r="BB34" s="184"/>
      <c r="BC34" s="184"/>
      <c r="BD34" s="184"/>
      <c r="BE34" s="184"/>
      <c r="BF34" s="184"/>
    </row>
    <row r="35" spans="3:58" ht="21.75" customHeight="1">
      <c r="C35" s="179"/>
      <c r="D35" s="180"/>
      <c r="E35" s="181"/>
      <c r="F35" s="322"/>
      <c r="G35" s="323"/>
      <c r="L35" s="179"/>
      <c r="M35" s="180"/>
      <c r="N35" s="181"/>
      <c r="O35" s="322"/>
      <c r="P35" s="323"/>
      <c r="U35" s="179"/>
      <c r="V35" s="180"/>
      <c r="W35" s="181"/>
      <c r="X35" s="322"/>
      <c r="Y35" s="323"/>
      <c r="AD35" s="179"/>
      <c r="AE35" s="180"/>
      <c r="AF35" s="181"/>
      <c r="AG35" s="328"/>
      <c r="AH35" s="329"/>
      <c r="AM35" s="179"/>
      <c r="AN35" s="180"/>
      <c r="AO35" s="181"/>
      <c r="AP35" s="328"/>
      <c r="AQ35" s="329"/>
      <c r="AT35" s="66"/>
      <c r="AU35" s="66"/>
      <c r="AV35" s="66"/>
      <c r="AW35" s="66"/>
      <c r="AX35" s="66"/>
      <c r="AY35" s="66"/>
      <c r="AZ35" s="66" t="s">
        <v>603</v>
      </c>
      <c r="BA35" s="66"/>
      <c r="BB35" s="184"/>
      <c r="BC35" s="184"/>
      <c r="BD35" s="184"/>
      <c r="BE35" s="184"/>
      <c r="BF35" s="184"/>
    </row>
    <row r="36" spans="3:58" ht="21.75" customHeight="1">
      <c r="C36" s="75" t="s">
        <v>398</v>
      </c>
      <c r="D36" s="86">
        <f>SUM(D21:D35)</f>
        <v>0</v>
      </c>
      <c r="E36" s="74"/>
      <c r="F36" s="317"/>
      <c r="G36" s="317"/>
      <c r="L36" s="75" t="s">
        <v>398</v>
      </c>
      <c r="M36" s="86">
        <f>SUM(M21:M35)</f>
        <v>0</v>
      </c>
      <c r="N36" s="74"/>
      <c r="O36" s="317"/>
      <c r="P36" s="317"/>
      <c r="U36" s="75" t="s">
        <v>398</v>
      </c>
      <c r="V36" s="86">
        <f>SUM(V21:V35)</f>
        <v>0</v>
      </c>
      <c r="W36" s="74"/>
      <c r="X36" s="317"/>
      <c r="Y36" s="317"/>
      <c r="AD36" s="75" t="s">
        <v>398</v>
      </c>
      <c r="AE36" s="86">
        <f>SUM(AE21:AE35)</f>
        <v>0</v>
      </c>
      <c r="AF36" s="74"/>
      <c r="AG36" s="317"/>
      <c r="AH36" s="317"/>
      <c r="AM36" s="75" t="s">
        <v>398</v>
      </c>
      <c r="AN36" s="86">
        <f>SUM(AN21:AN35)</f>
        <v>0</v>
      </c>
      <c r="AO36" s="74"/>
      <c r="AP36" s="317"/>
      <c r="AQ36" s="317"/>
      <c r="AT36" s="197">
        <f>D36</f>
        <v>0</v>
      </c>
      <c r="AU36" s="197">
        <f>M36</f>
        <v>0</v>
      </c>
      <c r="AV36" s="197">
        <f>V36</f>
        <v>0</v>
      </c>
      <c r="AW36" s="197">
        <f>AE36</f>
        <v>0</v>
      </c>
      <c r="AX36" s="197">
        <f>AN36</f>
        <v>0</v>
      </c>
      <c r="AY36" s="197">
        <f>SUM(AT36:AX36)</f>
        <v>0</v>
      </c>
      <c r="AZ36" s="231"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184"/>
      <c r="BC36" s="184"/>
      <c r="BD36" s="184"/>
      <c r="BE36" s="184"/>
      <c r="BF36" s="184"/>
    </row>
    <row r="37" spans="3:58">
      <c r="AT37" s="66"/>
      <c r="AU37" s="66"/>
      <c r="AV37" s="66"/>
      <c r="AW37" s="66"/>
      <c r="AX37" s="66"/>
      <c r="AY37" s="66"/>
      <c r="AZ37" s="231">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184"/>
      <c r="BC37" s="184"/>
      <c r="BD37" s="184"/>
      <c r="BE37" s="184"/>
      <c r="BF37" s="184"/>
    </row>
    <row r="38" spans="3:58">
      <c r="AT38" s="66"/>
      <c r="AU38" s="66"/>
      <c r="AV38" s="66"/>
      <c r="AW38" s="66"/>
      <c r="AX38" s="66"/>
      <c r="AY38" s="66"/>
      <c r="AZ38" s="231">
        <f>MAX(AZ36:AZ37)</f>
        <v>0</v>
      </c>
      <c r="BA38" s="66"/>
      <c r="BB38" s="184"/>
      <c r="BC38" s="184"/>
      <c r="BD38" s="184"/>
      <c r="BE38" s="184"/>
      <c r="BF38" s="184"/>
    </row>
    <row r="39" spans="3:58" ht="24" hidden="1" customHeight="1">
      <c r="C39" s="70" t="s">
        <v>395</v>
      </c>
      <c r="D39" s="140" t="str">
        <f>AT39</f>
        <v>該当する項目が全て選択・入力されているか確認してください。</v>
      </c>
      <c r="L39" s="70" t="s">
        <v>395</v>
      </c>
      <c r="M39" s="79" t="str">
        <f>AU39</f>
        <v>該当する項目が全て選択・入力されているか確認してください。</v>
      </c>
      <c r="U39" s="70" t="s">
        <v>395</v>
      </c>
      <c r="V39" s="79" t="str">
        <f>AV39</f>
        <v>該当する項目が全て選択・入力されているか確認してください。</v>
      </c>
      <c r="AD39" s="70" t="s">
        <v>395</v>
      </c>
      <c r="AE39" s="79" t="str">
        <f>AW39</f>
        <v>該当する項目が全て選択・入力されているか確認してください。</v>
      </c>
      <c r="AM39" s="70" t="s">
        <v>395</v>
      </c>
      <c r="AN39" s="79" t="str">
        <f>AX39</f>
        <v>該当する項目が全て選択・入力されているか確認してください。</v>
      </c>
      <c r="AT39" s="195" t="str">
        <f>IF(COUNTIF(AT43:AT45,"◯"),"◯","該当する項目が全て選択・入力されているか確認してください。")</f>
        <v>該当する項目が全て選択・入力されているか確認してください。</v>
      </c>
      <c r="AU39" s="195" t="str">
        <f>IF(COUNTIF(AU43:AU45,"◯"),"◯","該当する項目が全て選択・入力されているか確認してください。")</f>
        <v>該当する項目が全て選択・入力されているか確認してください。</v>
      </c>
      <c r="AV39" s="195" t="str">
        <f>IF(COUNTIF(AV43:AV45,"◯"),"◯","該当する項目が全て選択・入力されているか確認してください。")</f>
        <v>該当する項目が全て選択・入力されているか確認してください。</v>
      </c>
      <c r="AW39" s="195" t="str">
        <f>IF(COUNTIF(AW43:AW45,"◯"),"◯","該当する項目が全て選択・入力されているか確認してください。")</f>
        <v>該当する項目が全て選択・入力されているか確認してください。</v>
      </c>
      <c r="AX39" s="195" t="str">
        <f>IF(COUNTIF(AX43:AX45,"◯"),"◯","該当する項目が全て選択・入力されているか確認してください。")</f>
        <v>該当する項目が全て選択・入力されているか確認してください。</v>
      </c>
      <c r="AY39" s="66"/>
      <c r="AZ39" s="232" t="str">
        <f>IF(OR($AZ$38=900,$AZ$38=2020),"◯","×")</f>
        <v>×</v>
      </c>
      <c r="BA39" s="66"/>
      <c r="BB39" s="184"/>
      <c r="BC39" s="184"/>
      <c r="BD39" s="184"/>
      <c r="BE39" s="184"/>
      <c r="BF39" s="184"/>
    </row>
    <row r="40" spans="3:58" ht="24.75" hidden="1" customHeight="1">
      <c r="C40" s="70" t="s">
        <v>394</v>
      </c>
      <c r="D40" s="140" t="str">
        <f>AT40</f>
        <v>金額を確認してください。</v>
      </c>
      <c r="L40" s="70" t="s">
        <v>394</v>
      </c>
      <c r="M40" s="79" t="str">
        <f>AU40</f>
        <v>金額を確認してください。</v>
      </c>
      <c r="U40" s="70" t="s">
        <v>394</v>
      </c>
      <c r="V40" s="79" t="str">
        <f>AV40</f>
        <v>金額を確認してください。</v>
      </c>
      <c r="AD40" s="70" t="s">
        <v>394</v>
      </c>
      <c r="AE40" s="79" t="str">
        <f>AW40</f>
        <v>金額を確認してください。</v>
      </c>
      <c r="AM40" s="70" t="s">
        <v>394</v>
      </c>
      <c r="AN40" s="79" t="str">
        <f>AX40</f>
        <v>金額を確認してください。</v>
      </c>
      <c r="AT40" s="195" t="str">
        <f>IF(OR($AZ$38=900,$AZ$38=2020),"◯","金額を確認してください。")</f>
        <v>金額を確認してください。</v>
      </c>
      <c r="AU40" s="195" t="str">
        <f>IF(OR($AZ$38=900,$AZ$38=2020),"◯","金額を確認してください。")</f>
        <v>金額を確認してください。</v>
      </c>
      <c r="AV40" s="195" t="str">
        <f>IF(OR($AZ$38=900,$AZ$38=2020),"◯","金額を確認してください。")</f>
        <v>金額を確認してください。</v>
      </c>
      <c r="AW40" s="195" t="str">
        <f>IF(OR($AZ$38=900,$AZ$38=2020),"◯","金額を確認してください。")</f>
        <v>金額を確認してください。</v>
      </c>
      <c r="AX40" s="195" t="str">
        <f>IF(OR($AZ$38=900,$AZ$38=2020),"◯","金額を確認してください。")</f>
        <v>金額を確認してください。</v>
      </c>
      <c r="AY40" s="66"/>
      <c r="AZ40" s="231"/>
      <c r="BA40" s="66"/>
      <c r="BB40" s="184"/>
      <c r="BC40" s="184"/>
      <c r="BD40" s="184"/>
      <c r="BE40" s="184"/>
      <c r="BF40" s="184"/>
    </row>
    <row r="41" spans="3:58" ht="18" customHeight="1">
      <c r="AT41" s="186" t="str">
        <f>IF(AND((D39="◯"),(D40="◯"),(AY51="◯")),"提出可能","提出不可")</f>
        <v>提出不可</v>
      </c>
      <c r="AU41" s="186" t="str">
        <f>IF(AND((M39="◯"),(M40="◯"),(AY51="◯")),"提出可能","提出不可")</f>
        <v>提出不可</v>
      </c>
      <c r="AV41" s="186" t="str">
        <f>IF(AND((V39="◯"),(V40="◯"),(AY51="◯")),"提出可能","提出不可")</f>
        <v>提出不可</v>
      </c>
      <c r="AW41" s="186" t="str">
        <f>IF(AND((AE39="◯"),(AE40="◯"),(AY51="◯")),"提出可能","提出不可")</f>
        <v>提出不可</v>
      </c>
      <c r="AX41" s="186" t="str">
        <f>IF(AND((AN39="◯"),(AN40="◯"),(AY51="◯")),"提出可能","提出不可")</f>
        <v>提出不可</v>
      </c>
      <c r="AY41" s="66"/>
      <c r="AZ41" s="66"/>
      <c r="BA41" s="66"/>
      <c r="BB41" s="184"/>
      <c r="BC41" s="184"/>
      <c r="BD41" s="184"/>
      <c r="BE41" s="184"/>
      <c r="BF41" s="184"/>
    </row>
    <row r="42" spans="3:58">
      <c r="AT42" s="1"/>
      <c r="AU42" s="1"/>
      <c r="AV42" s="1"/>
      <c r="AW42" s="1"/>
      <c r="AX42" s="1"/>
      <c r="AY42" s="1"/>
      <c r="AZ42" s="1"/>
      <c r="BA42" s="1"/>
    </row>
    <row r="43" spans="3:58" ht="36">
      <c r="H43" s="77"/>
      <c r="AT43" s="195"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195"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195"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195"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195"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29"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29"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29"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29"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29"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195"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195"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195"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195"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195"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31">
        <f>COUNTIF(AZ46:AZ49,"◯")</f>
        <v>0</v>
      </c>
    </row>
    <row r="51" spans="51:52" ht="30.75" customHeight="1">
      <c r="AY51" s="233" t="str">
        <f>IF(OR(AY50="◯",AND(AT46=5,AU46=5,AV46=5,AW46=5,AX46=5)),"◯","×")</f>
        <v>◯</v>
      </c>
    </row>
    <row r="52" spans="51:52">
      <c r="AY52" s="1"/>
    </row>
  </sheetData>
  <sheetProtection algorithmName="SHA-512" hashValue="OxiZVJc9Y8aSgp7/OPI709j8VfS+OivPYZR9Mo8GnECauyO7oOy+bPyhefCp/PJnQTw1JuAhUxkp2z4vmTBIpA==" saltValue="FkKJspohx4+hNnTArNtNKg==" spinCount="100000" sheet="1" formatCells="0" formatColumns="0" formatRows="0"/>
  <mergeCells count="100">
    <mergeCell ref="AG33:AH33"/>
    <mergeCell ref="AP34:AQ34"/>
    <mergeCell ref="AP35:AQ35"/>
    <mergeCell ref="AP20:AQ20"/>
    <mergeCell ref="AP36:AQ36"/>
    <mergeCell ref="AP28:AQ28"/>
    <mergeCell ref="AP29:AQ29"/>
    <mergeCell ref="AP30:AQ30"/>
    <mergeCell ref="AP31:AQ31"/>
    <mergeCell ref="AP32:AQ32"/>
    <mergeCell ref="AP33:AQ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F29:G29"/>
    <mergeCell ref="F30:G30"/>
    <mergeCell ref="F31:G31"/>
    <mergeCell ref="F32:G32"/>
    <mergeCell ref="F33:G33"/>
    <mergeCell ref="O25:P25"/>
    <mergeCell ref="O26:P26"/>
    <mergeCell ref="O27:P27"/>
    <mergeCell ref="O28:P28"/>
    <mergeCell ref="O29:P29"/>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F20:G20"/>
    <mergeCell ref="O20:P20"/>
    <mergeCell ref="D8:H8"/>
    <mergeCell ref="M8:Q8"/>
    <mergeCell ref="V8:Z8"/>
    <mergeCell ref="D10:H10"/>
    <mergeCell ref="M10:Q10"/>
    <mergeCell ref="V10:Z10"/>
    <mergeCell ref="AE8:AI8"/>
    <mergeCell ref="AN8:AR8"/>
    <mergeCell ref="D9:H9"/>
    <mergeCell ref="M9:Q9"/>
    <mergeCell ref="V9:Z9"/>
    <mergeCell ref="AE9:AI9"/>
    <mergeCell ref="AN9:AR9"/>
  </mergeCells>
  <phoneticPr fontId="1"/>
  <conditionalFormatting sqref="C21:C35">
    <cfRule type="expression" dxfId="679" priority="257">
      <formula>ISTEXT($C21)</formula>
    </cfRule>
  </conditionalFormatting>
  <conditionalFormatting sqref="C21:F35">
    <cfRule type="expression" dxfId="678" priority="142">
      <formula>$D$8="ICTリテラシー研修等の実施"</formula>
    </cfRule>
  </conditionalFormatting>
  <conditionalFormatting sqref="D11 D13:D16">
    <cfRule type="expression" dxfId="677" priority="1">
      <formula>$D$8="児童生徒１人１台端末の整備に係るリース契約"</formula>
    </cfRule>
    <cfRule type="expression" dxfId="676" priority="153">
      <formula>$D$8="フィルタリングソフトやMDM（Mobile Device Management）等の管理ツールの導入"</formula>
    </cfRule>
    <cfRule type="expression" dxfId="675" priority="146">
      <formula>$D$8="校務支援システムの導入"</formula>
    </cfRule>
    <cfRule type="expression" dxfId="674" priority="152">
      <formula>$D$8="児童生徒が授業で使用するICT教育設備の保守・管理の外部委託"</formula>
    </cfRule>
    <cfRule type="expression" dxfId="673" priority="154">
      <formula>$D$8="児童生徒が授業で使用するICT教育設備のリース契約（１人１台端末の整備を除く）"</formula>
    </cfRule>
  </conditionalFormatting>
  <conditionalFormatting sqref="D11">
    <cfRule type="expression" dxfId="672" priority="148">
      <formula>$D$8="情報通信技術活用支援員の配置"</formula>
    </cfRule>
    <cfRule type="expression" dxfId="671" priority="161">
      <formula>ISTEXT($D$11)</formula>
    </cfRule>
  </conditionalFormatting>
  <conditionalFormatting sqref="D12 D14:D16">
    <cfRule type="expression" dxfId="670" priority="253">
      <formula>($D8="専門的・実践的な知識を有する人材からの助言や研修の受講")</formula>
    </cfRule>
  </conditionalFormatting>
  <conditionalFormatting sqref="D12 D14:D17">
    <cfRule type="expression" dxfId="669" priority="147">
      <formula>$D$8="ICTリテラシー研修等の実施"</formula>
    </cfRule>
  </conditionalFormatting>
  <conditionalFormatting sqref="D12">
    <cfRule type="expression" dxfId="668" priority="156">
      <formula>ISNUMBER($D$12)</formula>
    </cfRule>
  </conditionalFormatting>
  <conditionalFormatting sqref="D13">
    <cfRule type="expression" dxfId="667" priority="150">
      <formula>$D$13=A</formula>
    </cfRule>
    <cfRule type="expression" dxfId="666" priority="262">
      <formula>ISNUMBER($D$13)</formula>
    </cfRule>
  </conditionalFormatting>
  <conditionalFormatting sqref="D14">
    <cfRule type="expression" dxfId="665" priority="149">
      <formula>$D$13="校務支援システムの導入"</formula>
    </cfRule>
  </conditionalFormatting>
  <conditionalFormatting sqref="D14:D17">
    <cfRule type="expression" dxfId="664" priority="258">
      <formula>ISTEXT($D14)</formula>
    </cfRule>
  </conditionalFormatting>
  <conditionalFormatting sqref="D21:D35">
    <cfRule type="expression" dxfId="663" priority="256">
      <formula>ISNUMBER($D21)</formula>
    </cfRule>
  </conditionalFormatting>
  <conditionalFormatting sqref="D8:H8">
    <cfRule type="expression" dxfId="662" priority="265">
      <formula>ISTEXT(D8)</formula>
    </cfRule>
  </conditionalFormatting>
  <conditionalFormatting sqref="D9:H9">
    <cfRule type="expression" dxfId="661" priority="266">
      <formula>NOT($D8="その他")</formula>
    </cfRule>
    <cfRule type="expression" dxfId="660" priority="251">
      <formula>$D$8=""</formula>
    </cfRule>
  </conditionalFormatting>
  <conditionalFormatting sqref="D9:H10">
    <cfRule type="expression" dxfId="659" priority="263">
      <formula>ISTEXT($D9)</formula>
    </cfRule>
  </conditionalFormatting>
  <conditionalFormatting sqref="E21:E35">
    <cfRule type="expression" dxfId="658" priority="255">
      <formula>ISTEXT($E21)</formula>
    </cfRule>
  </conditionalFormatting>
  <conditionalFormatting sqref="F21:F34">
    <cfRule type="expression" dxfId="657" priority="143">
      <formula>ISTEXT($F21)</formula>
    </cfRule>
  </conditionalFormatting>
  <conditionalFormatting sqref="H2">
    <cfRule type="containsBlanks" dxfId="656" priority="267">
      <formula>LEN(TRIM(H2))=0</formula>
    </cfRule>
    <cfRule type="containsBlanks" priority="268">
      <formula>LEN(TRIM(H2))=0</formula>
    </cfRule>
  </conditionalFormatting>
  <conditionalFormatting sqref="L21:L35">
    <cfRule type="expression" dxfId="655" priority="120">
      <formula>ISTEXT($L21)</formula>
    </cfRule>
  </conditionalFormatting>
  <conditionalFormatting sqref="L21:O35">
    <cfRule type="expression" dxfId="654" priority="110">
      <formula>$M$8="ICTリテラシー研修等の実施"</formula>
    </cfRule>
  </conditionalFormatting>
  <conditionalFormatting sqref="M11 M13:M16">
    <cfRule type="expression" dxfId="653" priority="128">
      <formula>$M$8="児童生徒が授業で使用するICT教育設備のリース契約（１人１台端末の整備を除く）"</formula>
    </cfRule>
    <cfRule type="expression" dxfId="652" priority="126">
      <formula>$M$8="児童生徒が授業で使用するICT教育設備の保守・管理の外部委託"</formula>
    </cfRule>
    <cfRule type="expression" dxfId="651" priority="121">
      <formula>$M$8="校務支援システムの導入"</formula>
    </cfRule>
    <cfRule type="expression" dxfId="650" priority="2">
      <formula>$M$8="児童生徒１人１台端末の整備に係るリース契約"</formula>
    </cfRule>
    <cfRule type="expression" dxfId="649" priority="127">
      <formula>$M$8="フィルタリングソフトやMDM（Mobile Device Management）等の管理ツールの導入"</formula>
    </cfRule>
  </conditionalFormatting>
  <conditionalFormatting sqref="M11">
    <cfRule type="expression" dxfId="648" priority="123">
      <formula>$M$8="情報通信技術活用支援員の配置"</formula>
    </cfRule>
    <cfRule type="expression" dxfId="647" priority="130">
      <formula>ISTEXT($M$11)</formula>
    </cfRule>
  </conditionalFormatting>
  <conditionalFormatting sqref="M12 M14:M16">
    <cfRule type="expression" dxfId="646" priority="131">
      <formula>($M8="専門的・実践的な知識を有する人材からの助言や研修の受講")</formula>
    </cfRule>
  </conditionalFormatting>
  <conditionalFormatting sqref="M12 M14:M17">
    <cfRule type="expression" dxfId="645" priority="122">
      <formula>$M$8="ICTリテラシー研修等の実施"</formula>
    </cfRule>
  </conditionalFormatting>
  <conditionalFormatting sqref="M12">
    <cfRule type="expression" dxfId="644" priority="129">
      <formula>ISNUMBER($M$12)</formula>
    </cfRule>
  </conditionalFormatting>
  <conditionalFormatting sqref="M13">
    <cfRule type="expression" dxfId="643" priority="136">
      <formula>ISNUMBER($M$13)</formula>
    </cfRule>
  </conditionalFormatting>
  <conditionalFormatting sqref="M14">
    <cfRule type="expression" dxfId="642" priority="124">
      <formula>$M$13="校務支援システムの導入"</formula>
    </cfRule>
  </conditionalFormatting>
  <conditionalFormatting sqref="M14:M17">
    <cfRule type="expression" dxfId="641" priority="132">
      <formula>ISTEXT($M14)</formula>
    </cfRule>
  </conditionalFormatting>
  <conditionalFormatting sqref="M21:M35">
    <cfRule type="expression" dxfId="640" priority="119">
      <formula>ISNUMBER($M21)</formula>
    </cfRule>
  </conditionalFormatting>
  <conditionalFormatting sqref="M8:Q8">
    <cfRule type="expression" dxfId="639" priority="140">
      <formula>ISTEXT(M8)</formula>
    </cfRule>
  </conditionalFormatting>
  <conditionalFormatting sqref="M9:Q9">
    <cfRule type="expression" dxfId="638" priority="141">
      <formula>NOT($M8="その他")</formula>
    </cfRule>
    <cfRule type="expression" dxfId="637" priority="137">
      <formula>$M$8=""</formula>
    </cfRule>
  </conditionalFormatting>
  <conditionalFormatting sqref="M9:Q10">
    <cfRule type="expression" dxfId="636" priority="138">
      <formula>ISTEXT($M9)</formula>
    </cfRule>
  </conditionalFormatting>
  <conditionalFormatting sqref="N21:N35">
    <cfRule type="expression" dxfId="635" priority="118">
      <formula>ISTEXT($N21)</formula>
    </cfRule>
  </conditionalFormatting>
  <conditionalFormatting sqref="O21">
    <cfRule type="expression" dxfId="634" priority="111">
      <formula>ISTEXT($O21)</formula>
    </cfRule>
  </conditionalFormatting>
  <conditionalFormatting sqref="O22:O34">
    <cfRule type="expression" dxfId="633" priority="106">
      <formula>$M$8="ICTリテラシー研修等の実施"</formula>
    </cfRule>
    <cfRule type="expression" dxfId="632" priority="107">
      <formula>ISTEXT($O22)</formula>
    </cfRule>
  </conditionalFormatting>
  <conditionalFormatting sqref="Q2">
    <cfRule type="containsBlanks" priority="250">
      <formula>LEN(TRIM(Q2))=0</formula>
    </cfRule>
    <cfRule type="containsBlanks" dxfId="631" priority="249">
      <formula>LEN(TRIM(Q2))=0</formula>
    </cfRule>
  </conditionalFormatting>
  <conditionalFormatting sqref="U21:U35">
    <cfRule type="expression" dxfId="630" priority="84">
      <formula>ISTEXT($U21)</formula>
    </cfRule>
  </conditionalFormatting>
  <conditionalFormatting sqref="U21:X35">
    <cfRule type="expression" dxfId="629" priority="75">
      <formula>$V$8="ICTリテラシー研修等の実施"</formula>
    </cfRule>
  </conditionalFormatting>
  <conditionalFormatting sqref="V11 V13:V16">
    <cfRule type="expression" dxfId="628" priority="3">
      <formula>$V$8="児童生徒１人１台端末の整備に係るリース契約"</formula>
    </cfRule>
    <cfRule type="expression" dxfId="627" priority="85">
      <formula>$V$8="校務支援システムの導入"</formula>
    </cfRule>
    <cfRule type="expression" dxfId="626" priority="90">
      <formula>$V$8="児童生徒が授業で使用するICT教育設備の保守・管理の外部委託"</formula>
    </cfRule>
    <cfRule type="expression" dxfId="625" priority="91">
      <formula>$V$8="フィルタリングソフトやMDM（Mobile Device Management）等の管理ツールの導入"</formula>
    </cfRule>
    <cfRule type="expression" dxfId="624" priority="92">
      <formula>$V$8="児童生徒が授業で使用するICT教育設備のリース契約（１人１台端末の整備を除く）"</formula>
    </cfRule>
  </conditionalFormatting>
  <conditionalFormatting sqref="V11">
    <cfRule type="expression" dxfId="623" priority="94">
      <formula>ISTEXT($V$11)</formula>
    </cfRule>
    <cfRule type="expression" dxfId="622" priority="87">
      <formula>$V$8="情報通信技術活用支援員の配置"</formula>
    </cfRule>
  </conditionalFormatting>
  <conditionalFormatting sqref="V12 V14:V16">
    <cfRule type="expression" dxfId="621" priority="95">
      <formula>($V8="専門的・実践的な知識を有する人材からの助言や研修の受講")</formula>
    </cfRule>
  </conditionalFormatting>
  <conditionalFormatting sqref="V12 V14:V17">
    <cfRule type="expression" dxfId="620" priority="86">
      <formula>$V$8="ICTリテラシー研修等の実施"</formula>
    </cfRule>
  </conditionalFormatting>
  <conditionalFormatting sqref="V12">
    <cfRule type="expression" dxfId="619" priority="93">
      <formula>ISNUMBER($V$12)</formula>
    </cfRule>
  </conditionalFormatting>
  <conditionalFormatting sqref="V13">
    <cfRule type="expression" dxfId="618" priority="100">
      <formula>ISNUMBER($V$13)</formula>
    </cfRule>
  </conditionalFormatting>
  <conditionalFormatting sqref="V14">
    <cfRule type="expression" dxfId="617" priority="88">
      <formula>$V$13="校務支援システムの導入"</formula>
    </cfRule>
  </conditionalFormatting>
  <conditionalFormatting sqref="V14:V17">
    <cfRule type="expression" dxfId="616" priority="96">
      <formula>ISTEXT($V14)</formula>
    </cfRule>
  </conditionalFormatting>
  <conditionalFormatting sqref="V21:V35">
    <cfRule type="expression" dxfId="615" priority="83">
      <formula>ISNUMBER($V21)</formula>
    </cfRule>
  </conditionalFormatting>
  <conditionalFormatting sqref="V8:Z8">
    <cfRule type="expression" dxfId="614" priority="104">
      <formula>ISTEXT(V8)</formula>
    </cfRule>
  </conditionalFormatting>
  <conditionalFormatting sqref="V9:Z9">
    <cfRule type="expression" dxfId="613" priority="105">
      <formula>NOT($V8="その他")</formula>
    </cfRule>
    <cfRule type="expression" dxfId="612" priority="101">
      <formula>$V$8=""</formula>
    </cfRule>
  </conditionalFormatting>
  <conditionalFormatting sqref="V9:Z10">
    <cfRule type="expression" dxfId="611" priority="102">
      <formula>ISTEXT($V9)</formula>
    </cfRule>
  </conditionalFormatting>
  <conditionalFormatting sqref="W21:W35">
    <cfRule type="expression" dxfId="610" priority="82">
      <formula>ISTEXT($W21)</formula>
    </cfRule>
  </conditionalFormatting>
  <conditionalFormatting sqref="X21:X34">
    <cfRule type="expression" dxfId="609" priority="76">
      <formula>ISTEXT($X21)</formula>
    </cfRule>
  </conditionalFormatting>
  <conditionalFormatting sqref="Z2">
    <cfRule type="containsBlanks" dxfId="608" priority="228">
      <formula>LEN(TRIM(Z2))=0</formula>
    </cfRule>
    <cfRule type="containsBlanks" priority="229">
      <formula>LEN(TRIM(Z2))=0</formula>
    </cfRule>
  </conditionalFormatting>
  <conditionalFormatting sqref="AD21:AD35">
    <cfRule type="expression" dxfId="607" priority="53">
      <formula>ISTEXT($AD21)</formula>
    </cfRule>
  </conditionalFormatting>
  <conditionalFormatting sqref="AD21:AG35">
    <cfRule type="expression" dxfId="606" priority="44">
      <formula>$AE$8="ICTリテラシー研修等の実施"</formula>
    </cfRule>
  </conditionalFormatting>
  <conditionalFormatting sqref="AE11 AE13:AE16">
    <cfRule type="expression" dxfId="605" priority="61">
      <formula>$AE$8="児童生徒が授業で使用するICT教育設備のリース契約（１人１台端末の整備を除く）"</formula>
    </cfRule>
    <cfRule type="expression" dxfId="604" priority="60">
      <formula>$AE$8="フィルタリングソフトやMDM（Mobile Device Management）等の管理ツールの導入"</formula>
    </cfRule>
    <cfRule type="expression" dxfId="603" priority="59">
      <formula>$AE$8="児童生徒が授業で使用するICT教育設備の保守・管理の外部委託"</formula>
    </cfRule>
    <cfRule type="expression" dxfId="602" priority="4">
      <formula>$AE$8="児童生徒１人１台端末の整備に係るリース契約"</formula>
    </cfRule>
    <cfRule type="expression" dxfId="601" priority="54">
      <formula>$AE$8="校務支援システムの導入"</formula>
    </cfRule>
  </conditionalFormatting>
  <conditionalFormatting sqref="AE11">
    <cfRule type="expression" dxfId="600" priority="63">
      <formula>ISTEXT($AE$11)</formula>
    </cfRule>
    <cfRule type="expression" dxfId="599" priority="56">
      <formula>$AE$8="情報通信技術活用支援員の配置"</formula>
    </cfRule>
  </conditionalFormatting>
  <conditionalFormatting sqref="AE12 AE14:AE16">
    <cfRule type="expression" dxfId="598" priority="64">
      <formula>($AE8="専門的・実践的な知識を有する人材からの助言や研修の受講")</formula>
    </cfRule>
  </conditionalFormatting>
  <conditionalFormatting sqref="AE12 AE14:AE17">
    <cfRule type="expression" dxfId="597" priority="55">
      <formula>$AE$8="ICTリテラシー研修等の実施"</formula>
    </cfRule>
  </conditionalFormatting>
  <conditionalFormatting sqref="AE12">
    <cfRule type="expression" dxfId="596" priority="62">
      <formula>ISNUMBER($AE$12)</formula>
    </cfRule>
  </conditionalFormatting>
  <conditionalFormatting sqref="AE13">
    <cfRule type="expression" dxfId="595" priority="69">
      <formula>ISNUMBER($AE$13)</formula>
    </cfRule>
  </conditionalFormatting>
  <conditionalFormatting sqref="AE14">
    <cfRule type="expression" dxfId="594" priority="57">
      <formula>$AE$13="校務支援システムの導入"</formula>
    </cfRule>
  </conditionalFormatting>
  <conditionalFormatting sqref="AE14:AE17">
    <cfRule type="expression" dxfId="593" priority="65">
      <formula>ISTEXT($AE14)</formula>
    </cfRule>
  </conditionalFormatting>
  <conditionalFormatting sqref="AE21:AE35">
    <cfRule type="expression" dxfId="592" priority="52">
      <formula>ISNUMBER($AE21)</formula>
    </cfRule>
  </conditionalFormatting>
  <conditionalFormatting sqref="AE8:AI8">
    <cfRule type="expression" dxfId="591" priority="73">
      <formula>ISTEXT(AE8)</formula>
    </cfRule>
  </conditionalFormatting>
  <conditionalFormatting sqref="AE9:AI9">
    <cfRule type="expression" dxfId="590" priority="74">
      <formula>NOT($AE8="その他")</formula>
    </cfRule>
    <cfRule type="expression" dxfId="589" priority="70">
      <formula>$AE$8=""</formula>
    </cfRule>
  </conditionalFormatting>
  <conditionalFormatting sqref="AE9:AI10">
    <cfRule type="expression" dxfId="588" priority="71">
      <formula>ISTEXT($AE9)</formula>
    </cfRule>
  </conditionalFormatting>
  <conditionalFormatting sqref="AF21:AF35">
    <cfRule type="expression" dxfId="587" priority="51">
      <formula>ISTEXT($AF21)</formula>
    </cfRule>
  </conditionalFormatting>
  <conditionalFormatting sqref="AG21:AG34">
    <cfRule type="expression" dxfId="586" priority="45">
      <formula>ISTEXT($AG21)</formula>
    </cfRule>
  </conditionalFormatting>
  <conditionalFormatting sqref="AI2">
    <cfRule type="containsBlanks" priority="208">
      <formula>LEN(TRIM(AI2))=0</formula>
    </cfRule>
    <cfRule type="containsBlanks" dxfId="585" priority="207">
      <formula>LEN(TRIM(AI2))=0</formula>
    </cfRule>
  </conditionalFormatting>
  <conditionalFormatting sqref="AM21:AM35">
    <cfRule type="expression" dxfId="584" priority="22">
      <formula>ISTEXT($AM21)</formula>
    </cfRule>
  </conditionalFormatting>
  <conditionalFormatting sqref="AM21:AP35">
    <cfRule type="expression" dxfId="583" priority="7">
      <formula>$AN$8="ICTリテラシー研修等の実施"</formula>
    </cfRule>
  </conditionalFormatting>
  <conditionalFormatting sqref="AN11 AN13:AN16">
    <cfRule type="expression" dxfId="582" priority="6">
      <formula>$AN$8="児童生徒１人１台端末の整備に係るリース契約"</formula>
    </cfRule>
    <cfRule type="expression" dxfId="581" priority="29">
      <formula>$AN$8="フィルタリングソフトやMDM（Mobile Device Management）等の管理ツールの導入"</formula>
    </cfRule>
    <cfRule type="expression" dxfId="580" priority="30">
      <formula>$AN$8="児童生徒が授業で使用するICT教育設備のリース契約（１人１台端末の整備を除く）"</formula>
    </cfRule>
    <cfRule type="expression" dxfId="579" priority="28">
      <formula>$AN$8="児童生徒が授業で使用するICT教育設備の保守・管理の外部委託"</formula>
    </cfRule>
    <cfRule type="expression" dxfId="578" priority="23">
      <formula>$AN$8="校務支援システムの導入"</formula>
    </cfRule>
  </conditionalFormatting>
  <conditionalFormatting sqref="AN11">
    <cfRule type="expression" dxfId="577" priority="25">
      <formula>$AN$8="情報通信技術活用支援員の配置"</formula>
    </cfRule>
    <cfRule type="expression" dxfId="576" priority="32">
      <formula>ISTEXT($AN$11)</formula>
    </cfRule>
  </conditionalFormatting>
  <conditionalFormatting sqref="AN12 AN14:AN16">
    <cfRule type="expression" dxfId="575" priority="33">
      <formula>($AN8="専門的・実践的な知識を有する人材からの助言や研修の受講")</formula>
    </cfRule>
  </conditionalFormatting>
  <conditionalFormatting sqref="AN12 AN14:AN17">
    <cfRule type="expression" dxfId="574" priority="24">
      <formula>$AN$8="ICTリテラシー研修等の実施"</formula>
    </cfRule>
  </conditionalFormatting>
  <conditionalFormatting sqref="AN12">
    <cfRule type="expression" dxfId="573" priority="31">
      <formula>ISNUMBER($AN$12)</formula>
    </cfRule>
  </conditionalFormatting>
  <conditionalFormatting sqref="AN13">
    <cfRule type="expression" dxfId="572" priority="38">
      <formula>ISNUMBER($AN$13)</formula>
    </cfRule>
    <cfRule type="expression" dxfId="571" priority="27">
      <formula>$AN$13=A</formula>
    </cfRule>
  </conditionalFormatting>
  <conditionalFormatting sqref="AN14">
    <cfRule type="expression" dxfId="570" priority="26">
      <formula>$AN$13="校務支援システムの導入"</formula>
    </cfRule>
  </conditionalFormatting>
  <conditionalFormatting sqref="AN14:AN17">
    <cfRule type="expression" dxfId="569" priority="34">
      <formula>ISTEXT($AN14)</formula>
    </cfRule>
  </conditionalFormatting>
  <conditionalFormatting sqref="AN21:AN35">
    <cfRule type="expression" dxfId="568" priority="21">
      <formula>ISNUMBER($AN21)</formula>
    </cfRule>
  </conditionalFormatting>
  <conditionalFormatting sqref="AN8:AR8">
    <cfRule type="expression" dxfId="567" priority="42">
      <formula>ISTEXT(AN8)</formula>
    </cfRule>
  </conditionalFormatting>
  <conditionalFormatting sqref="AN9:AR9">
    <cfRule type="expression" dxfId="566" priority="39">
      <formula>$AN$8=""</formula>
    </cfRule>
    <cfRule type="expression" dxfId="565" priority="43">
      <formula>NOT($AN8="その他")</formula>
    </cfRule>
  </conditionalFormatting>
  <conditionalFormatting sqref="AN9:AR10">
    <cfRule type="expression" dxfId="564" priority="40">
      <formula>ISTEXT($AN9)</formula>
    </cfRule>
  </conditionalFormatting>
  <conditionalFormatting sqref="AO21:AO35">
    <cfRule type="expression" dxfId="563" priority="20">
      <formula>ISTEXT($AO21)</formula>
    </cfRule>
  </conditionalFormatting>
  <conditionalFormatting sqref="AP21:AP34">
    <cfRule type="expression" dxfId="562" priority="8">
      <formula>ISTEXT($AP21)</formula>
    </cfRule>
  </conditionalFormatting>
  <conditionalFormatting sqref="AR2">
    <cfRule type="containsBlanks" dxfId="561"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高等学校○</vt:lpstr>
      <vt:lpstr>sheet</vt:lpstr>
      <vt:lpstr>Sheet1</vt:lpstr>
      <vt:lpstr>小学校名簿</vt:lpstr>
      <vt:lpstr>●学校コード</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ICTリテラシー研修等の実施</vt:lpstr>
      <vt:lpstr>'調査票１（次世代を担う人材育成の促進）'!Print_Area</vt:lpstr>
      <vt:lpstr>'調査票10（財務状況の改善の支援)'!Print_Area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2025-10-15T06:35:59Z</cp:lastPrinted>
  <dcterms:created xsi:type="dcterms:W3CDTF">2006-09-16T00:00:00Z</dcterms:created>
  <dcterms:modified xsi:type="dcterms:W3CDTF">2025-10-20T02:49:12Z</dcterms:modified>
</cp:coreProperties>
</file>